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9570" windowHeight="4890" activeTab="0"/>
  </bookViews>
  <sheets>
    <sheet name="MATEM_1" sheetId="1" r:id="rId1"/>
    <sheet name="Текущий" sheetId="2" r:id="rId2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<sst xmlns="http://schemas.openxmlformats.org/spreadsheetml/2006/main" count="85" uniqueCount="78">
  <si>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 </t>
  </si>
  <si>
    <t xml:space="preserve">       ПЕРВИЧНАЯ СТАТИСТИЧЕСКАЯ ОБРАБОТКА РЕЗУЛЬТАТОВ ИЗМЕРЕНИЙ</t>
  </si>
  <si>
    <t xml:space="preserve">  1.  Ввести исходные данные и значения выборок (прочность бетона) в соответствующие таблицы.</t>
  </si>
  <si>
    <r>
      <t xml:space="preserve">  2.  Проверить качество выборок, а именно: </t>
    </r>
    <r>
      <rPr>
        <b/>
        <i/>
        <sz val="11.5"/>
        <color indexed="48"/>
        <rFont val="Times New Roman Cyr"/>
        <family val="1"/>
      </rPr>
      <t xml:space="preserve">     </t>
    </r>
    <r>
      <rPr>
        <b/>
        <i/>
        <sz val="11.5"/>
        <color indexed="56"/>
        <rFont val="Times New Roman Cyr"/>
        <family val="1"/>
      </rPr>
      <t xml:space="preserve">а) достаточность объема выборок;     </t>
    </r>
  </si>
  <si>
    <t xml:space="preserve">  </t>
  </si>
  <si>
    <t xml:space="preserve">  3.  При необходимости, избавиться от "грубых ошибок",   добавить нужное количество измерений. </t>
  </si>
  <si>
    <t xml:space="preserve">  4.  Определить основные выборочные статистики, а именно:</t>
  </si>
  <si>
    <r>
      <t xml:space="preserve">  5.  Выполнить </t>
    </r>
    <r>
      <rPr>
        <b/>
        <i/>
        <u val="single"/>
        <sz val="12"/>
        <rFont val="Times New Roman Cyr"/>
        <family val="1"/>
      </rPr>
      <t>статистические</t>
    </r>
    <r>
      <rPr>
        <b/>
        <i/>
        <sz val="12"/>
        <rFont val="Times New Roman Cyr"/>
        <family val="1"/>
      </rPr>
      <t xml:space="preserve"> и </t>
    </r>
    <r>
      <rPr>
        <b/>
        <i/>
        <u val="single"/>
        <sz val="12"/>
        <rFont val="Times New Roman Cyr"/>
        <family val="1"/>
      </rPr>
      <t>технологические</t>
    </r>
    <r>
      <rPr>
        <b/>
        <i/>
        <sz val="12"/>
        <rFont val="Times New Roman Cyr"/>
        <family val="1"/>
      </rPr>
      <t xml:space="preserve"> выводы по результатам обработки измерений. </t>
    </r>
  </si>
  <si>
    <t>Показатели</t>
  </si>
  <si>
    <r>
      <t>1</t>
    </r>
    <r>
      <rPr>
        <b/>
        <sz val="9"/>
        <rFont val="Arial Cyr"/>
        <family val="0"/>
      </rPr>
      <t>-я выборка</t>
    </r>
  </si>
  <si>
    <r>
      <t>2</t>
    </r>
    <r>
      <rPr>
        <b/>
        <sz val="9"/>
        <rFont val="Arial Cyr"/>
        <family val="0"/>
      </rPr>
      <t>-я выборка</t>
    </r>
  </si>
  <si>
    <t xml:space="preserve">  Уровень значимости,                                   </t>
  </si>
  <si>
    <t>Измерения:</t>
  </si>
  <si>
    <t>№</t>
  </si>
  <si>
    <t>п/п</t>
  </si>
  <si>
    <t>Программу подготовил Гелевера А.Г.</t>
  </si>
  <si>
    <r>
      <t xml:space="preserve">  6.  Пользуясь соответствующей таблицей методических указаний, вычислить значения </t>
    </r>
    <r>
      <rPr>
        <b/>
        <i/>
        <u val="single"/>
        <sz val="12"/>
        <rFont val="Times New Roman Cyr"/>
        <family val="1"/>
      </rPr>
      <t xml:space="preserve">отпускной </t>
    </r>
  </si>
  <si>
    <r>
      <t xml:space="preserve">       </t>
    </r>
    <r>
      <rPr>
        <b/>
        <i/>
        <u val="single"/>
        <sz val="12"/>
        <color indexed="8"/>
        <rFont val="Times New Roman Cyr"/>
        <family val="1"/>
      </rPr>
      <t>прочности</t>
    </r>
    <r>
      <rPr>
        <b/>
        <i/>
        <sz val="12"/>
        <color indexed="8"/>
        <rFont val="Times New Roman Cyr"/>
        <family val="1"/>
      </rPr>
      <t xml:space="preserve"> бетона. Определить </t>
    </r>
    <r>
      <rPr>
        <b/>
        <i/>
        <u val="single"/>
        <sz val="12"/>
        <color indexed="8"/>
        <rFont val="Times New Roman Cyr"/>
        <family val="1"/>
      </rPr>
      <t>класс бетона</t>
    </r>
    <r>
      <rPr>
        <b/>
        <i/>
        <sz val="12"/>
        <color indexed="8"/>
        <rFont val="Times New Roman Cyr"/>
        <family val="1"/>
      </rPr>
      <t>.</t>
    </r>
  </si>
  <si>
    <r>
      <t xml:space="preserve"> Выборочная дисперсия,          </t>
    </r>
    <r>
      <rPr>
        <b/>
        <sz val="12"/>
        <color indexed="52"/>
        <rFont val="Times New Roman Cyr"/>
        <family val="1"/>
      </rPr>
      <t xml:space="preserve">  S</t>
    </r>
  </si>
  <si>
    <r>
      <t>2</t>
    </r>
    <r>
      <rPr>
        <b/>
        <sz val="11"/>
        <rFont val="Times New Roman Cyr"/>
        <family val="1"/>
      </rPr>
      <t>-</t>
    </r>
    <r>
      <rPr>
        <sz val="9"/>
        <rFont val="Arial"/>
        <family val="2"/>
      </rPr>
      <t>я выборка</t>
    </r>
  </si>
  <si>
    <t xml:space="preserve">      </t>
  </si>
  <si>
    <r>
      <t xml:space="preserve">Результаты измерений (испытаний) - </t>
    </r>
    <r>
      <rPr>
        <b/>
        <sz val="11"/>
        <color indexed="56"/>
        <rFont val="Arial"/>
        <family val="2"/>
      </rPr>
      <t>1 выборка</t>
    </r>
  </si>
  <si>
    <r>
      <t xml:space="preserve">Результаты измерений (испытаний) - </t>
    </r>
    <r>
      <rPr>
        <b/>
        <sz val="11"/>
        <color indexed="56"/>
        <rFont val="Arial"/>
        <family val="2"/>
      </rPr>
      <t>2 выборка</t>
    </r>
  </si>
  <si>
    <t>N =</t>
  </si>
  <si>
    <r>
      <t xml:space="preserve"> Коэффициент вариации,           </t>
    </r>
    <r>
      <rPr>
        <b/>
        <sz val="12"/>
        <color indexed="52"/>
        <rFont val="Times New Roman Cyr"/>
        <family val="1"/>
      </rPr>
      <t>V,  в %</t>
    </r>
  </si>
  <si>
    <r>
      <t xml:space="preserve"> Коэффициент вариации,           </t>
    </r>
    <r>
      <rPr>
        <b/>
        <sz val="12"/>
        <color indexed="52"/>
        <rFont val="Times New Roman Cyr"/>
        <family val="1"/>
      </rPr>
      <t>V, в дол.ед.</t>
    </r>
  </si>
  <si>
    <t xml:space="preserve"> Фактический объем выборки,        N</t>
  </si>
  <si>
    <r>
      <t xml:space="preserve"> Миним. необх. объем выборки,      n</t>
    </r>
    <r>
      <rPr>
        <b/>
        <vertAlign val="subscript"/>
        <sz val="12"/>
        <color indexed="16"/>
        <rFont val="Times New Roman Cyr"/>
        <family val="1"/>
      </rPr>
      <t>р</t>
    </r>
    <r>
      <rPr>
        <b/>
        <sz val="12"/>
        <color indexed="16"/>
        <rFont val="Times New Roman Cyr"/>
        <family val="1"/>
      </rPr>
      <t xml:space="preserve">         </t>
    </r>
  </si>
  <si>
    <t xml:space="preserve"> Добавить измеренеий,                      К   </t>
  </si>
  <si>
    <r>
      <t xml:space="preserve"> Минимальное значение,          </t>
    </r>
    <r>
      <rPr>
        <b/>
        <sz val="12"/>
        <color indexed="10"/>
        <rFont val="Times New Roman Cyr"/>
        <family val="1"/>
      </rPr>
      <t xml:space="preserve"> X</t>
    </r>
    <r>
      <rPr>
        <b/>
        <vertAlign val="subscript"/>
        <sz val="12"/>
        <color indexed="10"/>
        <rFont val="Times New Roman Cyr"/>
        <family val="1"/>
      </rPr>
      <t>min</t>
    </r>
  </si>
  <si>
    <r>
      <t xml:space="preserve"> Максимальное значение,    </t>
    </r>
    <r>
      <rPr>
        <b/>
        <sz val="12"/>
        <color indexed="52"/>
        <rFont val="Times New Roman Cyr"/>
        <family val="1"/>
      </rPr>
      <t xml:space="preserve">      </t>
    </r>
    <r>
      <rPr>
        <b/>
        <sz val="12"/>
        <color indexed="10"/>
        <rFont val="Times New Roman Cyr"/>
        <family val="1"/>
      </rPr>
      <t>X</t>
    </r>
    <r>
      <rPr>
        <b/>
        <vertAlign val="subscript"/>
        <sz val="12"/>
        <color indexed="10"/>
        <rFont val="Times New Roman Cyr"/>
        <family val="1"/>
      </rPr>
      <t>max</t>
    </r>
  </si>
  <si>
    <r>
      <t xml:space="preserve">                 Таблица исходных данных  (ввести в </t>
    </r>
    <r>
      <rPr>
        <b/>
        <sz val="11"/>
        <color indexed="26"/>
        <rFont val="Arial Cyr"/>
        <family val="2"/>
      </rPr>
      <t>желтые</t>
    </r>
    <r>
      <rPr>
        <b/>
        <sz val="11"/>
        <color indexed="9"/>
        <rFont val="Arial Cyr"/>
        <family val="2"/>
      </rPr>
      <t xml:space="preserve"> и </t>
    </r>
    <r>
      <rPr>
        <b/>
        <sz val="11"/>
        <color indexed="42"/>
        <rFont val="Arial Cyr"/>
        <family val="2"/>
      </rPr>
      <t>зеленые</t>
    </r>
    <r>
      <rPr>
        <b/>
        <sz val="11"/>
        <color indexed="9"/>
        <rFont val="Arial Cyr"/>
        <family val="2"/>
      </rPr>
      <t xml:space="preserve"> ячейки)</t>
    </r>
  </si>
  <si>
    <t xml:space="preserve">     Таблица ввода массивов данных  (ввести данные измерений) </t>
  </si>
  <si>
    <r>
      <t xml:space="preserve">  Допустимая погрешность измерений,    </t>
    </r>
    <r>
      <rPr>
        <b/>
        <sz val="11"/>
        <color indexed="8"/>
        <rFont val="Symbol"/>
        <family val="1"/>
      </rPr>
      <t xml:space="preserve"> d</t>
    </r>
  </si>
  <si>
    <r>
      <t xml:space="preserve">  Квантили распределения Стьюдента,      t</t>
    </r>
    <r>
      <rPr>
        <b/>
        <vertAlign val="subscript"/>
        <sz val="11"/>
        <color indexed="8"/>
        <rFont val="Symbol"/>
        <family val="1"/>
      </rPr>
      <t>a</t>
    </r>
    <r>
      <rPr>
        <b/>
        <sz val="11"/>
        <color indexed="8"/>
        <rFont val="Symbol"/>
        <family val="1"/>
      </rPr>
      <t xml:space="preserve">       </t>
    </r>
  </si>
  <si>
    <t xml:space="preserve">  Введенное количество измерений,           N</t>
  </si>
  <si>
    <t xml:space="preserve">      a</t>
  </si>
  <si>
    <t xml:space="preserve">            наличие грубых ошибок</t>
  </si>
  <si>
    <t xml:space="preserve">            и достаточность объёма</t>
  </si>
  <si>
    <t xml:space="preserve">Результаты вычислений, которые можно принять окончательно только после проверки выборок на </t>
  </si>
  <si>
    <r>
      <t xml:space="preserve"> Выборочное среднее,               </t>
    </r>
    <r>
      <rPr>
        <b/>
        <sz val="12"/>
        <color indexed="52"/>
        <rFont val="Times New Roman Cyr"/>
        <family val="1"/>
      </rPr>
      <t xml:space="preserve">  X</t>
    </r>
    <r>
      <rPr>
        <b/>
        <sz val="12"/>
        <color indexed="56"/>
        <rFont val="Times New Roman Cyr"/>
        <family val="1"/>
      </rPr>
      <t xml:space="preserve"> </t>
    </r>
  </si>
  <si>
    <r>
      <t xml:space="preserve"> Доверительная вероятность,   </t>
    </r>
    <r>
      <rPr>
        <b/>
        <sz val="12"/>
        <color indexed="52"/>
        <rFont val="Times New Roman Cyr"/>
        <family val="1"/>
      </rPr>
      <t xml:space="preserve"> Р</t>
    </r>
  </si>
  <si>
    <r>
      <t xml:space="preserve"> Вводятся поочередно величины </t>
    </r>
    <r>
      <rPr>
        <b/>
        <sz val="12"/>
        <color indexed="29"/>
        <rFont val="Times New Roman Cyr"/>
        <family val="1"/>
      </rPr>
      <t xml:space="preserve"> (Х</t>
    </r>
    <r>
      <rPr>
        <b/>
        <vertAlign val="subscript"/>
        <sz val="12"/>
        <color indexed="29"/>
        <rFont val="Times New Roman Cyr"/>
        <family val="1"/>
      </rPr>
      <t>max</t>
    </r>
    <r>
      <rPr>
        <b/>
        <sz val="12"/>
        <color indexed="29"/>
        <rFont val="Times New Roman Cyr"/>
        <family val="1"/>
      </rPr>
      <t xml:space="preserve"> и Х</t>
    </r>
    <r>
      <rPr>
        <b/>
        <vertAlign val="subscript"/>
        <sz val="12"/>
        <color indexed="29"/>
        <rFont val="Times New Roman Cyr"/>
        <family val="1"/>
      </rPr>
      <t>min</t>
    </r>
    <r>
      <rPr>
        <b/>
        <sz val="12"/>
        <color indexed="29"/>
        <rFont val="Times New Roman Cyr"/>
        <family val="1"/>
      </rPr>
      <t>)</t>
    </r>
    <r>
      <rPr>
        <b/>
        <sz val="12"/>
        <color indexed="9"/>
        <rFont val="Times New Roman Cyr"/>
        <family val="1"/>
      </rPr>
      <t xml:space="preserve"> каждой из выборок, проверяемые как "грубая  ошибка",</t>
    </r>
  </si>
  <si>
    <r>
      <t xml:space="preserve"> в ячейки </t>
    </r>
    <r>
      <rPr>
        <b/>
        <sz val="12"/>
        <color indexed="43"/>
        <rFont val="Times New Roman Cyr"/>
        <family val="1"/>
      </rPr>
      <t>желтого</t>
    </r>
    <r>
      <rPr>
        <b/>
        <sz val="12"/>
        <color indexed="26"/>
        <rFont val="Times New Roman Cyr"/>
        <family val="1"/>
      </rPr>
      <t xml:space="preserve"> и </t>
    </r>
    <r>
      <rPr>
        <b/>
        <sz val="12"/>
        <color indexed="42"/>
        <rFont val="Times New Roman Cyr"/>
        <family val="1"/>
      </rPr>
      <t>зеленого</t>
    </r>
    <r>
      <rPr>
        <b/>
        <sz val="12"/>
        <color indexed="26"/>
        <rFont val="Times New Roman Cyr"/>
        <family val="1"/>
      </rPr>
      <t xml:space="preserve"> </t>
    </r>
    <r>
      <rPr>
        <b/>
        <sz val="12"/>
        <color indexed="9"/>
        <rFont val="Times New Roman Cyr"/>
        <family val="1"/>
      </rPr>
      <t>цвета соответственно в зависимости от выборки.</t>
    </r>
  </si>
  <si>
    <t xml:space="preserve"> выборки.</t>
  </si>
  <si>
    <t xml:space="preserve"> При небходимости добавить недостающее количество измерений в выборку.</t>
  </si>
  <si>
    <r>
      <t xml:space="preserve"> Если проверяемая величина -</t>
    </r>
    <r>
      <rPr>
        <b/>
        <i/>
        <sz val="12"/>
        <color indexed="10"/>
        <rFont val="Times New Roman Cyr"/>
        <family val="0"/>
      </rPr>
      <t>"грубая ошибка"</t>
    </r>
    <r>
      <rPr>
        <b/>
        <sz val="12"/>
        <color indexed="41"/>
        <rFont val="Times New Roman Cyr"/>
        <family val="1"/>
      </rPr>
      <t xml:space="preserve">,  то ее следует найти и исключить из соответствующей  </t>
    </r>
  </si>
  <si>
    <t>1    выборка</t>
  </si>
  <si>
    <t>2    выборка</t>
  </si>
  <si>
    <r>
      <t>ОК!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>-  не грубая ошибка</t>
    </r>
  </si>
  <si>
    <r>
      <t>ГРУБАЯ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>-  грубая ошибка</t>
    </r>
  </si>
  <si>
    <t xml:space="preserve">                          Работа № 1</t>
  </si>
  <si>
    <r>
      <t xml:space="preserve">                       </t>
    </r>
    <r>
      <rPr>
        <b/>
        <i/>
        <sz val="14"/>
        <color indexed="26"/>
        <rFont val="Arial Cyr"/>
        <family val="2"/>
      </rPr>
      <t>Задание:</t>
    </r>
    <r>
      <rPr>
        <b/>
        <sz val="14"/>
        <color indexed="26"/>
        <rFont val="Arial Cyr"/>
        <family val="2"/>
      </rPr>
      <t xml:space="preserve"> </t>
    </r>
  </si>
  <si>
    <t xml:space="preserve">                      б) наличие грубых ошибок в выборках.</t>
  </si>
  <si>
    <t xml:space="preserve">           Выборочное среднее  -   X;</t>
  </si>
  <si>
    <t xml:space="preserve">     Выборочную дисперсию - S;        Коэффициент вариации  - V.</t>
  </si>
  <si>
    <t>Процедура проверки на наличие</t>
  </si>
  <si>
    <t>Характерис-тики бетона</t>
  </si>
  <si>
    <t>Отпускная прочность, МПа, при данном  V</t>
  </si>
  <si>
    <t>Оценку однородности бетона и стабильности технологического процесса можно виполнить с учетом требований ГОСТ 18105-81 “Бетоны. Контроль и оценка качества однородности по прочности”.</t>
  </si>
  <si>
    <t>V, %</t>
  </si>
  <si>
    <t>Характеристика процесса</t>
  </si>
  <si>
    <t>4...8</t>
  </si>
  <si>
    <t>Высокоточный. Допускает снижение средней прочности бетона по отношению к марочной на 10...15%</t>
  </si>
  <si>
    <t>8...12</t>
  </si>
  <si>
    <t>Процесс точный. Допускает снижение средней прочности бетона по отношению к марочной на 5...10%</t>
  </si>
  <si>
    <t>12...15</t>
  </si>
  <si>
    <t>Точность процесса удовлетворительная. Резервов экономии цемента за счет снижения прочности бетона нет.  Желательно усовершенствование процесса.</t>
  </si>
  <si>
    <t>15...16</t>
  </si>
  <si>
    <t>Точность процесса условно удовлетворительная.  Завод должен обеспечивать выпуск изделий со средней прочностью на 5...10% више марочной, что приведет к перерасходу цемента и ухудшению экономических показателей производства.</t>
  </si>
  <si>
    <t>&gt; 16</t>
  </si>
  <si>
    <t>Точность процесса неудовлетворительна. Необходимо срочное вмешательство для устранения причин неоднородности показателей продукции.</t>
  </si>
  <si>
    <t xml:space="preserve"> Оценка однородности бетона по коэффициенту вариации</t>
  </si>
  <si>
    <t>Проектная марка бетона, МПа</t>
  </si>
  <si>
    <t>Средняя прочность выборки, МПа</t>
  </si>
  <si>
    <t>Класс бетона, МПа при данном               коэфф. V</t>
  </si>
  <si>
    <r>
      <t xml:space="preserve">        </t>
    </r>
    <r>
      <rPr>
        <b/>
        <u val="single"/>
        <sz val="14"/>
        <color indexed="9"/>
        <rFont val="Arial Cyr"/>
        <family val="2"/>
      </rPr>
      <t>грубых ошибок</t>
    </r>
  </si>
  <si>
    <r>
      <t xml:space="preserve">  Проектная марка бетона,  МПа (</t>
    </r>
    <r>
      <rPr>
        <b/>
        <sz val="8"/>
        <color indexed="8"/>
        <rFont val="Times New Roman Cyr"/>
        <family val="0"/>
      </rPr>
      <t>ввести по заданию</t>
    </r>
    <r>
      <rPr>
        <b/>
        <sz val="11"/>
        <color indexed="8"/>
        <rFont val="Times New Roman Cyr"/>
        <family val="0"/>
      </rPr>
      <t>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</si>
</sst>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&quot;;\-#,##0\ &quot;грн&quot;"/>
    <numFmt numFmtId="165" formatCode="#,##0\ &quot;грн&quot;;[Red]\-#,##0\ &quot;грн&quot;"/>
    <numFmt numFmtId="166" formatCode="#,##0.00\ &quot;грн&quot;;\-#,##0.00\ &quot;грн&quot;"/>
    <numFmt numFmtId="167" formatCode="#,##0.00\ &quot;грн&quot;;[Red]\-#,##0.00\ &quot;грн&quot;"/>
    <numFmt numFmtId="168" formatCode="_-* #,##0\ &quot;грн&quot;_-;\-* #,##0\ &quot;грн&quot;_-;_-* &quot;-&quot;\ &quot;грн&quot;_-;_-@_-"/>
    <numFmt numFmtId="169" formatCode="_-* #,##0\ _г_р_н_-;\-* #,##0\ _г_р_н_-;_-* &quot;-&quot;\ _г_р_н_-;_-@_-"/>
    <numFmt numFmtId="170" formatCode="_-* #,##0.00\ &quot;грн&quot;_-;\-* #,##0.00\ &quot;грн&quot;_-;_-* &quot;-&quot;??\ &quot;грн&quot;_-;_-@_-"/>
    <numFmt numFmtId="171" formatCode="_-* #,##0.00\ _г_р_н_-;\-* #,##0.00\ _г_р_н_-;_-* &quot;-&quot;??\ _г_р_н_-;_-@_-"/>
    <numFmt numFmtId="172" formatCode="0.00_)"/>
    <numFmt numFmtId="173" formatCode="0.0"/>
    <numFmt numFmtId="174" formatCode="0.000"/>
    <numFmt numFmtId="175" formatCode="000000"/>
    <numFmt numFmtId="176" formatCode="0.00;[Red]0.00"/>
    <numFmt numFmtId="177" formatCode="0000"/>
    <numFmt numFmtId="178" formatCode="0.00_ ;[Red]\-0.00\ "/>
    <numFmt numFmtId="179" formatCode="0;[Red]0"/>
    <numFmt numFmtId="180" formatCode="0_ ;[Red]\-0\ "/>
  </numFmts>
  <fonts count="100">
    <font>
      <sz val="12"/>
      <name val="Courie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2"/>
      <color indexed="8"/>
      <name val="Courie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color indexed="12"/>
      <name val="Courier"/>
      <family val="0"/>
    </font>
    <font>
      <sz val="12"/>
      <name val="Times New Roman Cyr"/>
      <family val="1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0"/>
    </font>
    <font>
      <b/>
      <sz val="9"/>
      <name val="Arial Cyr"/>
      <family val="0"/>
    </font>
    <font>
      <b/>
      <sz val="12"/>
      <color indexed="8"/>
      <name val="Arial Cyr"/>
      <family val="2"/>
    </font>
    <font>
      <b/>
      <i/>
      <sz val="12"/>
      <color indexed="8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2"/>
    </font>
    <font>
      <b/>
      <sz val="12"/>
      <color indexed="56"/>
      <name val="Arial Cyr"/>
      <family val="2"/>
    </font>
    <font>
      <b/>
      <sz val="12"/>
      <color indexed="9"/>
      <name val="Arial Cyr"/>
      <family val="2"/>
    </font>
    <font>
      <b/>
      <sz val="14"/>
      <color indexed="9"/>
      <name val="Arial Cyr"/>
      <family val="2"/>
    </font>
    <font>
      <b/>
      <sz val="12"/>
      <color indexed="56"/>
      <name val="Times New Roman Cyr"/>
      <family val="1"/>
    </font>
    <font>
      <b/>
      <sz val="12"/>
      <color indexed="10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Times New Roman Cyr"/>
      <family val="1"/>
    </font>
    <font>
      <b/>
      <vertAlign val="subscript"/>
      <sz val="12"/>
      <color indexed="16"/>
      <name val="Times New Roman Cyr"/>
      <family val="1"/>
    </font>
    <font>
      <b/>
      <i/>
      <sz val="11.5"/>
      <color indexed="8"/>
      <name val="Times New Roman Cyr"/>
      <family val="1"/>
    </font>
    <font>
      <b/>
      <i/>
      <sz val="11.5"/>
      <color indexed="48"/>
      <name val="Times New Roman Cyr"/>
      <family val="1"/>
    </font>
    <font>
      <b/>
      <sz val="12"/>
      <color indexed="61"/>
      <name val="Arial Cyr"/>
      <family val="2"/>
    </font>
    <font>
      <b/>
      <sz val="14"/>
      <color indexed="26"/>
      <name val="Arial Cyr"/>
      <family val="2"/>
    </font>
    <font>
      <b/>
      <i/>
      <sz val="14"/>
      <color indexed="26"/>
      <name val="Arial Cyr"/>
      <family val="2"/>
    </font>
    <font>
      <b/>
      <i/>
      <sz val="11"/>
      <color indexed="8"/>
      <name val="Arial Cyr"/>
      <family val="2"/>
    </font>
    <font>
      <b/>
      <sz val="12"/>
      <color indexed="10"/>
      <name val="Arial Cyr"/>
      <family val="2"/>
    </font>
    <font>
      <b/>
      <i/>
      <sz val="11.5"/>
      <color indexed="56"/>
      <name val="Times New Roman Cyr"/>
      <family val="1"/>
    </font>
    <font>
      <b/>
      <i/>
      <sz val="12"/>
      <color indexed="56"/>
      <name val="Times New Roman Cyr"/>
      <family val="1"/>
    </font>
    <font>
      <b/>
      <i/>
      <u val="single"/>
      <sz val="12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sz val="12"/>
      <color indexed="26"/>
      <name val="Arial Cyr"/>
      <family val="2"/>
    </font>
    <font>
      <b/>
      <sz val="12"/>
      <color indexed="52"/>
      <name val="Times New Roman Cyr"/>
      <family val="1"/>
    </font>
    <font>
      <b/>
      <sz val="11"/>
      <color indexed="9"/>
      <name val="Arial Cyr"/>
      <family val="2"/>
    </font>
    <font>
      <b/>
      <sz val="11"/>
      <color indexed="26"/>
      <name val="Arial Cyr"/>
      <family val="2"/>
    </font>
    <font>
      <sz val="12"/>
      <name val="Symbol"/>
      <family val="1"/>
    </font>
    <font>
      <b/>
      <sz val="12"/>
      <color indexed="8"/>
      <name val="Times New Roman Cyr"/>
      <family val="0"/>
    </font>
    <font>
      <b/>
      <sz val="12"/>
      <color indexed="26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1"/>
      <name val="Times New Roman Cyr"/>
      <family val="1"/>
    </font>
    <font>
      <b/>
      <sz val="12"/>
      <color indexed="29"/>
      <name val="Times New Roman Cyr"/>
      <family val="1"/>
    </font>
    <font>
      <b/>
      <vertAlign val="subscript"/>
      <sz val="12"/>
      <color indexed="10"/>
      <name val="Times New Roman Cyr"/>
      <family val="1"/>
    </font>
    <font>
      <b/>
      <vertAlign val="subscript"/>
      <sz val="12"/>
      <color indexed="29"/>
      <name val="Times New Roman Cyr"/>
      <family val="1"/>
    </font>
    <font>
      <b/>
      <sz val="12"/>
      <color indexed="34"/>
      <name val="Times New Roman Cyr"/>
      <family val="1"/>
    </font>
    <font>
      <sz val="9"/>
      <name val="Arial"/>
      <family val="2"/>
    </font>
    <font>
      <sz val="12"/>
      <color indexed="10"/>
      <name val="Courier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8"/>
      <name val="Times New Roman Cyr"/>
      <family val="0"/>
    </font>
    <font>
      <b/>
      <sz val="11"/>
      <color indexed="8"/>
      <name val="Symbol"/>
      <family val="1"/>
    </font>
    <font>
      <b/>
      <vertAlign val="subscript"/>
      <sz val="11"/>
      <color indexed="8"/>
      <name val="Symbol"/>
      <family val="1"/>
    </font>
    <font>
      <b/>
      <sz val="11"/>
      <name val="Symbol"/>
      <family val="1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1"/>
      <color indexed="42"/>
      <name val="Arial Cyr"/>
      <family val="2"/>
    </font>
    <font>
      <sz val="12"/>
      <color indexed="23"/>
      <name val="Courier"/>
      <family val="3"/>
    </font>
    <font>
      <b/>
      <sz val="12"/>
      <color indexed="52"/>
      <name val="Arial Cyr"/>
      <family val="2"/>
    </font>
    <font>
      <b/>
      <sz val="12"/>
      <color indexed="43"/>
      <name val="Times New Roman Cyr"/>
      <family val="1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1.5"/>
      <color indexed="9"/>
      <name val="Arial Cyr"/>
      <family val="2"/>
    </font>
    <font>
      <b/>
      <sz val="11.5"/>
      <color indexed="9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0"/>
      <color indexed="9"/>
      <name val="Arial Cyr"/>
      <family val="0"/>
    </font>
    <font>
      <sz val="10"/>
      <color indexed="9"/>
      <name val="Times New Roman"/>
      <family val="1"/>
    </font>
    <font>
      <b/>
      <sz val="9"/>
      <color indexed="9"/>
      <name val="Arial Cyr"/>
      <family val="0"/>
    </font>
    <font>
      <b/>
      <sz val="9"/>
      <color indexed="9"/>
      <name val="Arial"/>
      <family val="2"/>
    </font>
    <font>
      <b/>
      <u val="single"/>
      <sz val="14"/>
      <color indexed="9"/>
      <name val="Arial Cyr"/>
      <family val="2"/>
    </font>
    <font>
      <sz val="12"/>
      <color indexed="9"/>
      <name val="Courier"/>
      <family val="0"/>
    </font>
    <font>
      <sz val="12"/>
      <color indexed="16"/>
      <name val="Courier"/>
      <family val="1"/>
    </font>
    <font>
      <sz val="15.5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u val="single"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8"/>
      <color indexed="8"/>
      <name val="Times New Roman Cyr"/>
      <family val="0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4" borderId="0" applyNumberFormat="0" applyBorder="0" applyAlignment="0" applyProtection="0"/>
    <xf numFmtId="0" fontId="96" fillId="6" borderId="0" applyNumberFormat="0" applyBorder="0" applyAlignment="0" applyProtection="0"/>
    <xf numFmtId="0" fontId="96" fillId="3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8" borderId="0" applyNumberFormat="0" applyBorder="0" applyAlignment="0" applyProtection="0"/>
    <xf numFmtId="0" fontId="95" fillId="6" borderId="0" applyNumberFormat="0" applyBorder="0" applyAlignment="0" applyProtection="0"/>
    <xf numFmtId="0" fontId="95" fillId="3" borderId="0" applyNumberFormat="0" applyBorder="0" applyAlignment="0" applyProtection="0"/>
    <xf numFmtId="0" fontId="95" fillId="11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88" fillId="3" borderId="2" applyNumberFormat="0" applyAlignment="0" applyProtection="0"/>
    <xf numFmtId="0" fontId="89" fillId="15" borderId="3" applyNumberFormat="0" applyAlignment="0" applyProtection="0"/>
    <xf numFmtId="0" fontId="90" fillId="15" borderId="2" applyNumberFormat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4" fillId="0" borderId="0" applyNumberFormat="0" applyFill="0" applyBorder="0" applyAlignment="0" applyProtection="0"/>
    <xf numFmtId="0" fontId="94" fillId="0" borderId="7" applyNumberFormat="0" applyFill="0" applyAlignment="0" applyProtection="0"/>
    <xf numFmtId="0" fontId="92" fillId="16" borderId="8" applyNumberFormat="0" applyAlignment="0" applyProtection="0"/>
    <xf numFmtId="0" fontId="81" fillId="0" borderId="0" applyNumberFormat="0" applyFill="0" applyBorder="0" applyAlignment="0" applyProtection="0"/>
    <xf numFmtId="0" fontId="87" fillId="7" borderId="0" applyNumberFormat="0" applyBorder="0" applyAlignment="0" applyProtection="0"/>
    <xf numFmtId="0" fontId="86" fillId="17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4" fillId="0" borderId="0" applyFont="0" applyFill="0" applyBorder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85" fillId="6" borderId="0" applyNumberFormat="0" applyBorder="0" applyAlignment="0" applyProtection="0"/>
    <xf numFmtId="168" fontId="6" fillId="0" borderId="0">
      <alignment/>
      <protection locked="0"/>
    </xf>
  </cellStyleXfs>
  <cellXfs count="235">
    <xf numFmtId="0" fontId="0" fillId="0" borderId="0" xfId="0" applyAlignment="1">
      <alignment/>
    </xf>
    <xf numFmtId="0" fontId="19" fillId="18" borderId="11" xfId="0" applyFont="1" applyFill="1" applyBorder="1" applyAlignment="1">
      <alignment horizontal="center"/>
    </xf>
    <xf numFmtId="0" fontId="17" fillId="18" borderId="12" xfId="0" applyFont="1" applyFill="1" applyBorder="1" applyAlignment="1" applyProtection="1">
      <alignment horizontal="center"/>
      <protection locked="0"/>
    </xf>
    <xf numFmtId="0" fontId="17" fillId="18" borderId="13" xfId="0" applyFont="1" applyFill="1" applyBorder="1" applyAlignment="1" applyProtection="1">
      <alignment horizontal="center"/>
      <protection locked="0"/>
    </xf>
    <xf numFmtId="0" fontId="17" fillId="18" borderId="14" xfId="0" applyFont="1" applyFill="1" applyBorder="1" applyAlignment="1" applyProtection="1">
      <alignment horizontal="center"/>
      <protection locked="0"/>
    </xf>
    <xf numFmtId="0" fontId="0" fillId="19" borderId="0" xfId="0" applyFill="1" applyAlignment="1">
      <alignment/>
    </xf>
    <xf numFmtId="0" fontId="9" fillId="19" borderId="0" xfId="0" applyFont="1" applyFill="1" applyAlignment="1">
      <alignment/>
    </xf>
    <xf numFmtId="0" fontId="23" fillId="19" borderId="0" xfId="0" applyFont="1" applyFill="1" applyAlignment="1" applyProtection="1">
      <alignment horizontal="left"/>
      <protection/>
    </xf>
    <xf numFmtId="0" fontId="10" fillId="20" borderId="15" xfId="0" applyFont="1" applyFill="1" applyBorder="1" applyAlignment="1">
      <alignment horizontal="center"/>
    </xf>
    <xf numFmtId="0" fontId="10" fillId="20" borderId="16" xfId="0" applyFont="1" applyFill="1" applyBorder="1" applyAlignment="1">
      <alignment horizontal="center"/>
    </xf>
    <xf numFmtId="0" fontId="20" fillId="18" borderId="17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4" fillId="20" borderId="18" xfId="0" applyFont="1" applyFill="1" applyBorder="1" applyAlignment="1" applyProtection="1">
      <alignment horizontal="center"/>
      <protection/>
    </xf>
    <xf numFmtId="0" fontId="34" fillId="20" borderId="19" xfId="0" applyFont="1" applyFill="1" applyBorder="1" applyAlignment="1" applyProtection="1">
      <alignment horizontal="center"/>
      <protection/>
    </xf>
    <xf numFmtId="0" fontId="34" fillId="20" borderId="20" xfId="0" applyFont="1" applyFill="1" applyBorder="1" applyAlignment="1" applyProtection="1">
      <alignment horizontal="center"/>
      <protection/>
    </xf>
    <xf numFmtId="0" fontId="25" fillId="21" borderId="0" xfId="0" applyFont="1" applyFill="1" applyBorder="1" applyAlignment="1" applyProtection="1">
      <alignment horizontal="center"/>
      <protection locked="0"/>
    </xf>
    <xf numFmtId="0" fontId="25" fillId="21" borderId="0" xfId="0" applyFont="1" applyFill="1" applyBorder="1" applyAlignment="1">
      <alignment/>
    </xf>
    <xf numFmtId="0" fontId="15" fillId="21" borderId="0" xfId="0" applyFont="1" applyFill="1" applyBorder="1" applyAlignment="1">
      <alignment/>
    </xf>
    <xf numFmtId="0" fontId="54" fillId="22" borderId="0" xfId="0" applyFont="1" applyFill="1" applyAlignment="1">
      <alignment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7" fillId="16" borderId="0" xfId="0" applyFont="1" applyFill="1" applyBorder="1" applyAlignment="1" applyProtection="1">
      <alignment horizontal="center"/>
      <protection locked="0"/>
    </xf>
    <xf numFmtId="0" fontId="0" fillId="16" borderId="0" xfId="0" applyFill="1" applyBorder="1" applyAlignment="1">
      <alignment/>
    </xf>
    <xf numFmtId="0" fontId="42" fillId="16" borderId="0" xfId="0" applyFont="1" applyFill="1" applyAlignment="1" applyProtection="1">
      <alignment horizontal="left"/>
      <protection/>
    </xf>
    <xf numFmtId="0" fontId="0" fillId="16" borderId="0" xfId="0" applyFill="1" applyAlignment="1">
      <alignment/>
    </xf>
    <xf numFmtId="0" fontId="9" fillId="16" borderId="0" xfId="0" applyFont="1" applyFill="1" applyAlignment="1">
      <alignment/>
    </xf>
    <xf numFmtId="0" fontId="40" fillId="16" borderId="0" xfId="0" applyFont="1" applyFill="1" applyAlignment="1" applyProtection="1">
      <alignment horizontal="left"/>
      <protection/>
    </xf>
    <xf numFmtId="0" fontId="54" fillId="16" borderId="0" xfId="0" applyFont="1" applyFill="1" applyAlignment="1">
      <alignment/>
    </xf>
    <xf numFmtId="0" fontId="9" fillId="16" borderId="0" xfId="0" applyFont="1" applyFill="1" applyAlignment="1">
      <alignment wrapText="1"/>
    </xf>
    <xf numFmtId="0" fontId="32" fillId="16" borderId="0" xfId="0" applyFont="1" applyFill="1" applyAlignment="1" applyProtection="1">
      <alignment horizontal="left"/>
      <protection/>
    </xf>
    <xf numFmtId="0" fontId="44" fillId="16" borderId="0" xfId="0" applyFont="1" applyFill="1" applyAlignment="1">
      <alignment/>
    </xf>
    <xf numFmtId="0" fontId="22" fillId="16" borderId="0" xfId="0" applyFont="1" applyFill="1" applyAlignment="1">
      <alignment/>
    </xf>
    <xf numFmtId="172" fontId="54" fillId="16" borderId="0" xfId="0" applyNumberFormat="1" applyFont="1" applyFill="1" applyAlignment="1" applyProtection="1">
      <alignment/>
      <protection/>
    </xf>
    <xf numFmtId="0" fontId="54" fillId="16" borderId="0" xfId="0" applyFont="1" applyFill="1" applyAlignment="1" applyProtection="1">
      <alignment/>
      <protection/>
    </xf>
    <xf numFmtId="0" fontId="45" fillId="16" borderId="0" xfId="0" applyFont="1" applyFill="1" applyBorder="1" applyAlignment="1" applyProtection="1">
      <alignment horizontal="center"/>
      <protection locked="0"/>
    </xf>
    <xf numFmtId="0" fontId="15" fillId="16" borderId="0" xfId="0" applyFont="1" applyFill="1" applyAlignment="1">
      <alignment/>
    </xf>
    <xf numFmtId="0" fontId="21" fillId="18" borderId="21" xfId="0" applyFont="1" applyFill="1" applyBorder="1" applyAlignment="1" applyProtection="1">
      <alignment horizontal="center"/>
      <protection/>
    </xf>
    <xf numFmtId="2" fontId="21" fillId="18" borderId="22" xfId="0" applyNumberFormat="1" applyFont="1" applyFill="1" applyBorder="1" applyAlignment="1" applyProtection="1">
      <alignment horizontal="center"/>
      <protection/>
    </xf>
    <xf numFmtId="174" fontId="21" fillId="18" borderId="23" xfId="0" applyNumberFormat="1" applyFont="1" applyFill="1" applyBorder="1" applyAlignment="1" applyProtection="1">
      <alignment horizontal="center"/>
      <protection/>
    </xf>
    <xf numFmtId="1" fontId="21" fillId="18" borderId="24" xfId="0" applyNumberFormat="1" applyFont="1" applyFill="1" applyBorder="1" applyAlignment="1" applyProtection="1">
      <alignment horizontal="center"/>
      <protection/>
    </xf>
    <xf numFmtId="179" fontId="10" fillId="18" borderId="25" xfId="0" applyNumberFormat="1" applyFont="1" applyFill="1" applyBorder="1" applyAlignment="1" applyProtection="1">
      <alignment horizontal="center"/>
      <protection/>
    </xf>
    <xf numFmtId="0" fontId="10" fillId="18" borderId="26" xfId="0" applyFont="1" applyFill="1" applyBorder="1" applyAlignment="1">
      <alignment horizontal="center"/>
    </xf>
    <xf numFmtId="176" fontId="35" fillId="20" borderId="27" xfId="0" applyNumberFormat="1" applyFont="1" applyFill="1" applyBorder="1" applyAlignment="1">
      <alignment horizontal="center"/>
    </xf>
    <xf numFmtId="0" fontId="31" fillId="18" borderId="28" xfId="0" applyFont="1" applyFill="1" applyBorder="1" applyAlignment="1" applyProtection="1">
      <alignment horizontal="center"/>
      <protection locked="0"/>
    </xf>
    <xf numFmtId="178" fontId="35" fillId="20" borderId="29" xfId="0" applyNumberFormat="1" applyFont="1" applyFill="1" applyBorder="1" applyAlignment="1">
      <alignment horizontal="center"/>
    </xf>
    <xf numFmtId="0" fontId="42" fillId="16" borderId="0" xfId="0" applyFont="1" applyFill="1" applyAlignment="1" applyProtection="1">
      <alignment horizontal="center"/>
      <protection/>
    </xf>
    <xf numFmtId="1" fontId="65" fillId="18" borderId="30" xfId="0" applyNumberFormat="1" applyFont="1" applyFill="1" applyBorder="1" applyAlignment="1" applyProtection="1">
      <alignment horizontal="center"/>
      <protection/>
    </xf>
    <xf numFmtId="0" fontId="0" fillId="21" borderId="0" xfId="0" applyFill="1" applyBorder="1" applyAlignment="1">
      <alignment/>
    </xf>
    <xf numFmtId="0" fontId="26" fillId="21" borderId="0" xfId="0" applyFont="1" applyFill="1" applyBorder="1" applyAlignment="1">
      <alignment/>
    </xf>
    <xf numFmtId="0" fontId="48" fillId="21" borderId="0" xfId="0" applyFont="1" applyFill="1" applyBorder="1" applyAlignment="1">
      <alignment/>
    </xf>
    <xf numFmtId="0" fontId="52" fillId="21" borderId="0" xfId="0" applyFont="1" applyFill="1" applyBorder="1" applyAlignment="1">
      <alignment/>
    </xf>
    <xf numFmtId="0" fontId="45" fillId="21" borderId="0" xfId="0" applyFont="1" applyFill="1" applyBorder="1" applyAlignment="1" applyProtection="1">
      <alignment horizontal="center"/>
      <protection locked="0"/>
    </xf>
    <xf numFmtId="0" fontId="15" fillId="16" borderId="0" xfId="0" applyFont="1" applyFill="1" applyBorder="1" applyAlignment="1">
      <alignment/>
    </xf>
    <xf numFmtId="0" fontId="69" fillId="16" borderId="0" xfId="0" applyFont="1" applyFill="1" applyAlignment="1" applyProtection="1">
      <alignment horizontal="left"/>
      <protection/>
    </xf>
    <xf numFmtId="0" fontId="10" fillId="4" borderId="31" xfId="0" applyFont="1" applyFill="1" applyBorder="1" applyAlignment="1">
      <alignment horizontal="center"/>
    </xf>
    <xf numFmtId="0" fontId="57" fillId="5" borderId="32" xfId="0" applyFont="1" applyFill="1" applyBorder="1" applyAlignment="1" applyProtection="1">
      <alignment/>
      <protection/>
    </xf>
    <xf numFmtId="0" fontId="5" fillId="5" borderId="33" xfId="0" applyFont="1" applyFill="1" applyBorder="1" applyAlignment="1">
      <alignment/>
    </xf>
    <xf numFmtId="0" fontId="58" fillId="5" borderId="33" xfId="0" applyFont="1" applyFill="1" applyBorder="1" applyAlignment="1">
      <alignment horizontal="left"/>
    </xf>
    <xf numFmtId="0" fontId="17" fillId="4" borderId="34" xfId="0" applyFont="1" applyFill="1" applyBorder="1" applyAlignment="1" applyProtection="1">
      <alignment horizontal="center"/>
      <protection locked="0"/>
    </xf>
    <xf numFmtId="0" fontId="10" fillId="18" borderId="35" xfId="0" applyFont="1" applyFill="1" applyBorder="1" applyAlignment="1" applyProtection="1">
      <alignment horizontal="center"/>
      <protection locked="0"/>
    </xf>
    <xf numFmtId="0" fontId="57" fillId="5" borderId="36" xfId="0" applyFont="1" applyFill="1" applyBorder="1" applyAlignment="1" applyProtection="1">
      <alignment/>
      <protection/>
    </xf>
    <xf numFmtId="0" fontId="0" fillId="5" borderId="37" xfId="0" applyFill="1" applyBorder="1" applyAlignment="1">
      <alignment/>
    </xf>
    <xf numFmtId="0" fontId="60" fillId="5" borderId="37" xfId="0" applyFont="1" applyFill="1" applyBorder="1" applyAlignment="1">
      <alignment horizontal="center"/>
    </xf>
    <xf numFmtId="0" fontId="17" fillId="4" borderId="30" xfId="0" applyFont="1" applyFill="1" applyBorder="1" applyAlignment="1" applyProtection="1">
      <alignment horizontal="center"/>
      <protection locked="0"/>
    </xf>
    <xf numFmtId="0" fontId="10" fillId="18" borderId="38" xfId="0" applyFont="1" applyFill="1" applyBorder="1" applyAlignment="1" applyProtection="1">
      <alignment horizontal="center"/>
      <protection locked="0"/>
    </xf>
    <xf numFmtId="0" fontId="19" fillId="5" borderId="37" xfId="0" applyFont="1" applyFill="1" applyBorder="1" applyAlignment="1">
      <alignment horizontal="center"/>
    </xf>
    <xf numFmtId="174" fontId="17" fillId="5" borderId="30" xfId="0" applyNumberFormat="1" applyFont="1" applyFill="1" applyBorder="1" applyAlignment="1" applyProtection="1">
      <alignment horizontal="center"/>
      <protection/>
    </xf>
    <xf numFmtId="174" fontId="17" fillId="5" borderId="38" xfId="0" applyNumberFormat="1" applyFont="1" applyFill="1" applyBorder="1" applyAlignment="1" applyProtection="1">
      <alignment horizontal="center"/>
      <protection/>
    </xf>
    <xf numFmtId="0" fontId="57" fillId="5" borderId="27" xfId="0" applyFont="1" applyFill="1" applyBorder="1" applyAlignment="1" applyProtection="1">
      <alignment/>
      <protection/>
    </xf>
    <xf numFmtId="0" fontId="0" fillId="5" borderId="39" xfId="0" applyFill="1" applyBorder="1" applyAlignment="1">
      <alignment/>
    </xf>
    <xf numFmtId="0" fontId="19" fillId="5" borderId="39" xfId="0" applyFont="1" applyFill="1" applyBorder="1" applyAlignment="1">
      <alignment horizontal="center"/>
    </xf>
    <xf numFmtId="1" fontId="17" fillId="5" borderId="29" xfId="0" applyNumberFormat="1" applyFont="1" applyFill="1" applyBorder="1" applyAlignment="1" applyProtection="1">
      <alignment horizontal="center"/>
      <protection/>
    </xf>
    <xf numFmtId="1" fontId="17" fillId="5" borderId="40" xfId="0" applyNumberFormat="1" applyFont="1" applyFill="1" applyBorder="1" applyAlignment="1" applyProtection="1">
      <alignment horizontal="center"/>
      <protection/>
    </xf>
    <xf numFmtId="0" fontId="21" fillId="4" borderId="41" xfId="0" applyFont="1" applyFill="1" applyBorder="1" applyAlignment="1" applyProtection="1">
      <alignment horizontal="center"/>
      <protection/>
    </xf>
    <xf numFmtId="2" fontId="21" fillId="4" borderId="42" xfId="0" applyNumberFormat="1" applyFont="1" applyFill="1" applyBorder="1" applyAlignment="1" applyProtection="1">
      <alignment horizontal="center"/>
      <protection/>
    </xf>
    <xf numFmtId="174" fontId="21" fillId="4" borderId="43" xfId="0" applyNumberFormat="1" applyFont="1" applyFill="1" applyBorder="1" applyAlignment="1" applyProtection="1">
      <alignment horizontal="center"/>
      <protection/>
    </xf>
    <xf numFmtId="1" fontId="21" fillId="4" borderId="44" xfId="0" applyNumberFormat="1" applyFont="1" applyFill="1" applyBorder="1" applyAlignment="1" applyProtection="1">
      <alignment horizontal="center"/>
      <protection/>
    </xf>
    <xf numFmtId="1" fontId="65" fillId="4" borderId="36" xfId="0" applyNumberFormat="1" applyFont="1" applyFill="1" applyBorder="1" applyAlignment="1" applyProtection="1">
      <alignment horizontal="center"/>
      <protection/>
    </xf>
    <xf numFmtId="179" fontId="10" fillId="4" borderId="45" xfId="0" applyNumberFormat="1" applyFont="1" applyFill="1" applyBorder="1" applyAlignment="1" applyProtection="1">
      <alignment horizontal="center"/>
      <protection/>
    </xf>
    <xf numFmtId="0" fontId="31" fillId="4" borderId="46" xfId="0" applyFont="1" applyFill="1" applyBorder="1" applyAlignment="1" applyProtection="1">
      <alignment horizontal="center"/>
      <protection locked="0"/>
    </xf>
    <xf numFmtId="0" fontId="14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32" fillId="5" borderId="0" xfId="0" applyFont="1" applyFill="1" applyAlignment="1" applyProtection="1">
      <alignment horizontal="left"/>
      <protection/>
    </xf>
    <xf numFmtId="0" fontId="0" fillId="5" borderId="0" xfId="0" applyFill="1" applyAlignment="1">
      <alignment/>
    </xf>
    <xf numFmtId="0" fontId="29" fillId="5" borderId="0" xfId="0" applyFont="1" applyFill="1" applyAlignment="1" applyProtection="1">
      <alignment horizontal="left"/>
      <protection/>
    </xf>
    <xf numFmtId="0" fontId="9" fillId="5" borderId="0" xfId="0" applyFont="1" applyFill="1" applyAlignment="1" applyProtection="1">
      <alignment horizontal="left"/>
      <protection/>
    </xf>
    <xf numFmtId="0" fontId="37" fillId="5" borderId="0" xfId="0" applyFont="1" applyFill="1" applyAlignment="1">
      <alignment/>
    </xf>
    <xf numFmtId="0" fontId="12" fillId="5" borderId="0" xfId="0" applyFont="1" applyFill="1" applyAlignment="1" applyProtection="1">
      <alignment horizontal="left"/>
      <protection/>
    </xf>
    <xf numFmtId="0" fontId="37" fillId="5" borderId="0" xfId="0" applyFont="1" applyFill="1" applyAlignment="1" applyProtection="1">
      <alignment horizontal="left"/>
      <protection/>
    </xf>
    <xf numFmtId="0" fontId="14" fillId="5" borderId="0" xfId="0" applyFont="1" applyFill="1" applyAlignment="1" applyProtection="1">
      <alignment horizontal="left"/>
      <protection/>
    </xf>
    <xf numFmtId="0" fontId="18" fillId="5" borderId="0" xfId="0" applyFont="1" applyFill="1" applyAlignment="1" applyProtection="1">
      <alignment horizontal="left"/>
      <protection/>
    </xf>
    <xf numFmtId="0" fontId="13" fillId="5" borderId="0" xfId="0" applyFont="1" applyFill="1" applyAlignment="1" applyProtection="1">
      <alignment horizontal="left"/>
      <protection/>
    </xf>
    <xf numFmtId="0" fontId="9" fillId="16" borderId="0" xfId="0" applyFont="1" applyFill="1" applyBorder="1" applyAlignment="1">
      <alignment/>
    </xf>
    <xf numFmtId="0" fontId="8" fillId="16" borderId="0" xfId="0" applyFont="1" applyFill="1" applyAlignment="1" applyProtection="1">
      <alignment/>
      <protection locked="0"/>
    </xf>
    <xf numFmtId="0" fontId="5" fillId="16" borderId="0" xfId="0" applyFont="1" applyFill="1" applyAlignment="1" applyProtection="1">
      <alignment horizontal="center"/>
      <protection/>
    </xf>
    <xf numFmtId="0" fontId="55" fillId="18" borderId="47" xfId="0" applyNumberFormat="1" applyFont="1" applyFill="1" applyBorder="1" applyAlignment="1" applyProtection="1">
      <alignment horizontal="center" vertical="center" wrapText="1"/>
      <protection locked="0"/>
    </xf>
    <xf numFmtId="0" fontId="55" fillId="18" borderId="48" xfId="0" applyNumberFormat="1" applyFont="1" applyFill="1" applyBorder="1" applyAlignment="1" applyProtection="1">
      <alignment horizontal="center" vertical="center" wrapText="1"/>
      <protection locked="0"/>
    </xf>
    <xf numFmtId="0" fontId="55" fillId="18" borderId="49" xfId="0" applyNumberFormat="1" applyFont="1" applyFill="1" applyBorder="1" applyAlignment="1" applyProtection="1">
      <alignment horizontal="center" vertical="center" wrapText="1"/>
      <protection locked="0"/>
    </xf>
    <xf numFmtId="0" fontId="55" fillId="18" borderId="50" xfId="0" applyNumberFormat="1" applyFont="1" applyFill="1" applyBorder="1" applyAlignment="1" applyProtection="1">
      <alignment horizontal="center" vertical="center" wrapText="1"/>
      <protection locked="0"/>
    </xf>
    <xf numFmtId="0" fontId="55" fillId="18" borderId="51" xfId="0" applyNumberFormat="1" applyFont="1" applyFill="1" applyBorder="1" applyAlignment="1" applyProtection="1">
      <alignment horizontal="center" vertical="center" wrapText="1"/>
      <protection locked="0"/>
    </xf>
    <xf numFmtId="0" fontId="55" fillId="18" borderId="52" xfId="0" applyNumberFormat="1" applyFont="1" applyFill="1" applyBorder="1" applyAlignment="1" applyProtection="1">
      <alignment horizontal="center" vertical="center" wrapText="1"/>
      <protection locked="0"/>
    </xf>
    <xf numFmtId="0" fontId="55" fillId="18" borderId="53" xfId="0" applyNumberFormat="1" applyFont="1" applyFill="1" applyBorder="1" applyAlignment="1" applyProtection="1">
      <alignment horizontal="center" vertical="center" wrapText="1"/>
      <protection locked="0"/>
    </xf>
    <xf numFmtId="0" fontId="55" fillId="18" borderId="54" xfId="0" applyNumberFormat="1" applyFont="1" applyFill="1" applyBorder="1" applyAlignment="1" applyProtection="1">
      <alignment horizontal="center" vertical="center" wrapText="1"/>
      <protection locked="0"/>
    </xf>
    <xf numFmtId="0" fontId="55" fillId="18" borderId="55" xfId="0" applyNumberFormat="1" applyFont="1" applyFill="1" applyBorder="1" applyAlignment="1" applyProtection="1">
      <alignment horizontal="center" vertical="center" wrapText="1"/>
      <protection locked="0"/>
    </xf>
    <xf numFmtId="0" fontId="17" fillId="16" borderId="0" xfId="0" applyFont="1" applyFill="1" applyBorder="1" applyAlignment="1" applyProtection="1">
      <alignment horizontal="center"/>
      <protection/>
    </xf>
    <xf numFmtId="0" fontId="0" fillId="16" borderId="0" xfId="0" applyFill="1" applyBorder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42" fillId="16" borderId="0" xfId="0" applyFont="1" applyFill="1" applyAlignment="1" applyProtection="1">
      <alignment/>
      <protection/>
    </xf>
    <xf numFmtId="0" fontId="19" fillId="16" borderId="0" xfId="0" applyFont="1" applyFill="1" applyBorder="1" applyAlignment="1" applyProtection="1">
      <alignment horizontal="center"/>
      <protection/>
    </xf>
    <xf numFmtId="0" fontId="70" fillId="16" borderId="0" xfId="0" applyFont="1" applyFill="1" applyBorder="1" applyAlignment="1" applyProtection="1">
      <alignment/>
      <protection/>
    </xf>
    <xf numFmtId="0" fontId="64" fillId="16" borderId="0" xfId="0" applyFont="1" applyFill="1" applyAlignment="1" applyProtection="1">
      <alignment/>
      <protection/>
    </xf>
    <xf numFmtId="0" fontId="62" fillId="16" borderId="0" xfId="0" applyFont="1" applyFill="1" applyBorder="1" applyAlignment="1" applyProtection="1">
      <alignment/>
      <protection/>
    </xf>
    <xf numFmtId="0" fontId="10" fillId="4" borderId="56" xfId="0" applyFont="1" applyFill="1" applyBorder="1" applyAlignment="1" applyProtection="1">
      <alignment horizontal="center"/>
      <protection/>
    </xf>
    <xf numFmtId="0" fontId="10" fillId="18" borderId="31" xfId="0" applyFont="1" applyFill="1" applyBorder="1" applyAlignment="1" applyProtection="1">
      <alignment horizontal="center"/>
      <protection/>
    </xf>
    <xf numFmtId="0" fontId="45" fillId="16" borderId="0" xfId="0" applyFont="1" applyFill="1" applyBorder="1" applyAlignment="1" applyProtection="1">
      <alignment horizontal="center"/>
      <protection/>
    </xf>
    <xf numFmtId="0" fontId="55" fillId="4" borderId="47" xfId="0" applyNumberFormat="1" applyFont="1" applyFill="1" applyBorder="1" applyAlignment="1" applyProtection="1">
      <alignment horizontal="center" vertical="center" wrapText="1"/>
      <protection locked="0"/>
    </xf>
    <xf numFmtId="0" fontId="55" fillId="4" borderId="48" xfId="0" applyNumberFormat="1" applyFont="1" applyFill="1" applyBorder="1" applyAlignment="1" applyProtection="1">
      <alignment horizontal="center" vertical="center" wrapText="1"/>
      <protection locked="0"/>
    </xf>
    <xf numFmtId="0" fontId="55" fillId="4" borderId="57" xfId="0" applyNumberFormat="1" applyFont="1" applyFill="1" applyBorder="1" applyAlignment="1" applyProtection="1">
      <alignment horizontal="center" vertical="center" wrapText="1"/>
      <protection locked="0"/>
    </xf>
    <xf numFmtId="0" fontId="72" fillId="4" borderId="50" xfId="0" applyNumberFormat="1" applyFont="1" applyFill="1" applyBorder="1" applyAlignment="1" applyProtection="1">
      <alignment horizontal="center" vertical="center" wrapText="1"/>
      <protection locked="0"/>
    </xf>
    <xf numFmtId="0" fontId="55" fillId="4" borderId="51" xfId="0" applyNumberFormat="1" applyFont="1" applyFill="1" applyBorder="1" applyAlignment="1" applyProtection="1">
      <alignment horizontal="center" vertical="center" wrapText="1"/>
      <protection locked="0"/>
    </xf>
    <xf numFmtId="0" fontId="55" fillId="4" borderId="58" xfId="0" applyNumberFormat="1" applyFont="1" applyFill="1" applyBorder="1" applyAlignment="1" applyProtection="1">
      <alignment horizontal="center" vertical="center" wrapText="1"/>
      <protection locked="0"/>
    </xf>
    <xf numFmtId="0" fontId="72" fillId="4" borderId="53" xfId="0" applyNumberFormat="1" applyFont="1" applyFill="1" applyBorder="1" applyAlignment="1" applyProtection="1">
      <alignment horizontal="center" vertical="center" wrapText="1"/>
      <protection locked="0"/>
    </xf>
    <xf numFmtId="0" fontId="55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55" fillId="4" borderId="59" xfId="0" applyNumberFormat="1" applyFont="1" applyFill="1" applyBorder="1" applyAlignment="1" applyProtection="1">
      <alignment horizontal="center" vertical="center" wrapText="1"/>
      <protection locked="0"/>
    </xf>
    <xf numFmtId="0" fontId="73" fillId="22" borderId="0" xfId="0" applyFont="1" applyFill="1" applyAlignment="1" applyProtection="1">
      <alignment/>
      <protection/>
    </xf>
    <xf numFmtId="0" fontId="22" fillId="22" borderId="0" xfId="0" applyFont="1" applyFill="1" applyBorder="1" applyAlignment="1" applyProtection="1">
      <alignment horizontal="center"/>
      <protection/>
    </xf>
    <xf numFmtId="0" fontId="75" fillId="22" borderId="60" xfId="0" applyFont="1" applyFill="1" applyBorder="1" applyAlignment="1" applyProtection="1">
      <alignment horizontal="center" vertical="top"/>
      <protection/>
    </xf>
    <xf numFmtId="2" fontId="54" fillId="16" borderId="0" xfId="0" applyNumberFormat="1" applyFont="1" applyFill="1" applyAlignment="1">
      <alignment/>
    </xf>
    <xf numFmtId="0" fontId="0" fillId="16" borderId="0" xfId="0" applyFont="1" applyFill="1" applyAlignment="1">
      <alignment/>
    </xf>
    <xf numFmtId="0" fontId="42" fillId="22" borderId="0" xfId="0" applyFont="1" applyFill="1" applyBorder="1" applyAlignment="1" applyProtection="1">
      <alignment horizontal="left"/>
      <protection/>
    </xf>
    <xf numFmtId="0" fontId="73" fillId="16" borderId="0" xfId="0" applyFont="1" applyFill="1" applyBorder="1" applyAlignment="1" applyProtection="1">
      <alignment/>
      <protection/>
    </xf>
    <xf numFmtId="0" fontId="22" fillId="16" borderId="0" xfId="0" applyFont="1" applyFill="1" applyBorder="1" applyAlignment="1" applyProtection="1">
      <alignment horizontal="center"/>
      <protection/>
    </xf>
    <xf numFmtId="0" fontId="74" fillId="16" borderId="0" xfId="0" applyFont="1" applyFill="1" applyBorder="1" applyAlignment="1" applyProtection="1">
      <alignment horizontal="left" vertical="top" wrapText="1"/>
      <protection/>
    </xf>
    <xf numFmtId="0" fontId="75" fillId="16" borderId="0" xfId="0" applyFont="1" applyFill="1" applyBorder="1" applyAlignment="1" applyProtection="1">
      <alignment horizontal="left" vertical="top"/>
      <protection/>
    </xf>
    <xf numFmtId="0" fontId="75" fillId="16" borderId="0" xfId="0" applyFont="1" applyFill="1" applyBorder="1" applyAlignment="1" applyProtection="1">
      <alignment horizontal="left" vertical="top" wrapText="1"/>
      <protection/>
    </xf>
    <xf numFmtId="0" fontId="76" fillId="16" borderId="0" xfId="0" applyFont="1" applyFill="1" applyBorder="1" applyAlignment="1" applyProtection="1">
      <alignment horizontal="left" vertical="top" wrapText="1"/>
      <protection/>
    </xf>
    <xf numFmtId="0" fontId="77" fillId="16" borderId="0" xfId="0" applyFont="1" applyFill="1" applyAlignment="1" applyProtection="1">
      <alignment/>
      <protection/>
    </xf>
    <xf numFmtId="0" fontId="78" fillId="16" borderId="0" xfId="0" applyFont="1" applyFill="1" applyAlignment="1" applyProtection="1">
      <alignment/>
      <protection/>
    </xf>
    <xf numFmtId="0" fontId="23" fillId="16" borderId="0" xfId="0" applyFont="1" applyFill="1" applyAlignment="1">
      <alignment/>
    </xf>
    <xf numFmtId="0" fontId="78" fillId="16" borderId="0" xfId="0" applyFont="1" applyFill="1" applyAlignment="1">
      <alignment/>
    </xf>
    <xf numFmtId="0" fontId="79" fillId="16" borderId="0" xfId="0" applyFont="1" applyFill="1" applyAlignment="1">
      <alignment/>
    </xf>
    <xf numFmtId="0" fontId="5" fillId="16" borderId="0" xfId="0" applyFont="1" applyFill="1" applyAlignment="1">
      <alignment horizontal="center"/>
    </xf>
    <xf numFmtId="174" fontId="21" fillId="4" borderId="44" xfId="0" applyNumberFormat="1" applyFont="1" applyFill="1" applyBorder="1" applyAlignment="1" applyProtection="1">
      <alignment horizontal="center"/>
      <protection/>
    </xf>
    <xf numFmtId="174" fontId="21" fillId="18" borderId="24" xfId="0" applyNumberFormat="1" applyFont="1" applyFill="1" applyBorder="1" applyAlignment="1" applyProtection="1">
      <alignment horizontal="center"/>
      <protection/>
    </xf>
    <xf numFmtId="174" fontId="31" fillId="4" borderId="36" xfId="0" applyNumberFormat="1" applyFont="1" applyFill="1" applyBorder="1" applyAlignment="1" applyProtection="1">
      <alignment horizontal="center"/>
      <protection/>
    </xf>
    <xf numFmtId="174" fontId="31" fillId="18" borderId="30" xfId="0" applyNumberFormat="1" applyFont="1" applyFill="1" applyBorder="1" applyAlignment="1" applyProtection="1">
      <alignment horizontal="center"/>
      <protection/>
    </xf>
    <xf numFmtId="174" fontId="31" fillId="4" borderId="27" xfId="0" applyNumberFormat="1" applyFont="1" applyFill="1" applyBorder="1" applyAlignment="1" applyProtection="1">
      <alignment horizontal="center"/>
      <protection/>
    </xf>
    <xf numFmtId="174" fontId="31" fillId="18" borderId="29" xfId="0" applyNumberFormat="1" applyFont="1" applyFill="1" applyBorder="1" applyAlignment="1" applyProtection="1">
      <alignment horizontal="center"/>
      <protection/>
    </xf>
    <xf numFmtId="2" fontId="21" fillId="4" borderId="44" xfId="0" applyNumberFormat="1" applyFont="1" applyFill="1" applyBorder="1" applyAlignment="1" applyProtection="1">
      <alignment horizontal="center"/>
      <protection/>
    </xf>
    <xf numFmtId="2" fontId="21" fillId="18" borderId="24" xfId="0" applyNumberFormat="1" applyFont="1" applyFill="1" applyBorder="1" applyAlignment="1" applyProtection="1">
      <alignment horizontal="center"/>
      <protection/>
    </xf>
    <xf numFmtId="0" fontId="76" fillId="22" borderId="61" xfId="0" applyFont="1" applyFill="1" applyBorder="1" applyAlignment="1" applyProtection="1">
      <alignment horizontal="center" vertical="top"/>
      <protection/>
    </xf>
    <xf numFmtId="0" fontId="76" fillId="22" borderId="62" xfId="0" applyFont="1" applyFill="1" applyBorder="1" applyAlignment="1" applyProtection="1">
      <alignment horizontal="center" vertical="top"/>
      <protection/>
    </xf>
    <xf numFmtId="0" fontId="76" fillId="22" borderId="63" xfId="0" applyFont="1" applyFill="1" applyBorder="1" applyAlignment="1" applyProtection="1">
      <alignment horizontal="center" vertical="top"/>
      <protection/>
    </xf>
    <xf numFmtId="0" fontId="76" fillId="22" borderId="60" xfId="0" applyFont="1" applyFill="1" applyBorder="1" applyAlignment="1" applyProtection="1">
      <alignment horizontal="left" vertical="top" wrapText="1"/>
      <protection/>
    </xf>
    <xf numFmtId="0" fontId="71" fillId="5" borderId="64" xfId="0" applyFont="1" applyFill="1" applyBorder="1" applyAlignment="1">
      <alignment vertical="center" wrapText="1"/>
    </xf>
    <xf numFmtId="0" fontId="71" fillId="5" borderId="65" xfId="0" applyFont="1" applyFill="1" applyBorder="1" applyAlignment="1">
      <alignment vertical="center" wrapText="1"/>
    </xf>
    <xf numFmtId="0" fontId="71" fillId="5" borderId="66" xfId="0" applyFont="1" applyFill="1" applyBorder="1" applyAlignment="1">
      <alignment vertical="center" wrapText="1"/>
    </xf>
    <xf numFmtId="0" fontId="71" fillId="5" borderId="67" xfId="0" applyFont="1" applyFill="1" applyBorder="1" applyAlignment="1">
      <alignment vertical="center" wrapText="1"/>
    </xf>
    <xf numFmtId="0" fontId="76" fillId="22" borderId="60" xfId="0" applyFont="1" applyFill="1" applyBorder="1" applyAlignment="1" applyProtection="1">
      <alignment horizontal="center" vertical="top"/>
      <protection/>
    </xf>
    <xf numFmtId="0" fontId="71" fillId="5" borderId="65" xfId="0" applyFont="1" applyFill="1" applyBorder="1" applyAlignment="1" applyProtection="1">
      <alignment vertical="center" wrapText="1"/>
      <protection/>
    </xf>
    <xf numFmtId="0" fontId="71" fillId="5" borderId="67" xfId="0" applyFont="1" applyFill="1" applyBorder="1" applyAlignment="1" applyProtection="1">
      <alignment vertical="center" wrapText="1"/>
      <protection/>
    </xf>
    <xf numFmtId="0" fontId="75" fillId="22" borderId="60" xfId="0" applyFont="1" applyFill="1" applyBorder="1" applyAlignment="1" applyProtection="1">
      <alignment horizontal="left" vertical="top" wrapText="1"/>
      <protection/>
    </xf>
    <xf numFmtId="0" fontId="71" fillId="5" borderId="64" xfId="0" applyFont="1" applyFill="1" applyBorder="1" applyAlignment="1" applyProtection="1">
      <alignment vertical="center" wrapText="1"/>
      <protection/>
    </xf>
    <xf numFmtId="0" fontId="71" fillId="5" borderId="68" xfId="0" applyFont="1" applyFill="1" applyBorder="1" applyAlignment="1" applyProtection="1">
      <alignment vertical="center" wrapText="1"/>
      <protection/>
    </xf>
    <xf numFmtId="0" fontId="55" fillId="4" borderId="64" xfId="0" applyFont="1" applyFill="1" applyBorder="1" applyAlignment="1">
      <alignment horizontal="center" vertical="center" wrapText="1"/>
    </xf>
    <xf numFmtId="0" fontId="55" fillId="4" borderId="68" xfId="0" applyFont="1" applyFill="1" applyBorder="1" applyAlignment="1">
      <alignment horizontal="center" vertical="center" wrapText="1"/>
    </xf>
    <xf numFmtId="0" fontId="75" fillId="22" borderId="60" xfId="0" applyFont="1" applyFill="1" applyBorder="1" applyAlignment="1" applyProtection="1">
      <alignment horizontal="left" vertical="top"/>
      <protection/>
    </xf>
    <xf numFmtId="0" fontId="55" fillId="18" borderId="69" xfId="0" applyFont="1" applyFill="1" applyBorder="1" applyAlignment="1">
      <alignment horizontal="right" vertical="center" wrapText="1"/>
    </xf>
    <xf numFmtId="0" fontId="55" fillId="18" borderId="70" xfId="0" applyFont="1" applyFill="1" applyBorder="1" applyAlignment="1">
      <alignment horizontal="right" vertical="center" wrapText="1"/>
    </xf>
    <xf numFmtId="0" fontId="55" fillId="18" borderId="71" xfId="0" applyFont="1" applyFill="1" applyBorder="1" applyAlignment="1">
      <alignment horizontal="left" vertical="center" wrapText="1"/>
    </xf>
    <xf numFmtId="0" fontId="55" fillId="18" borderId="72" xfId="0" applyFont="1" applyFill="1" applyBorder="1" applyAlignment="1">
      <alignment horizontal="left" vertical="center" wrapText="1"/>
    </xf>
    <xf numFmtId="0" fontId="67" fillId="20" borderId="32" xfId="0" applyFont="1" applyFill="1" applyBorder="1" applyAlignment="1">
      <alignment/>
    </xf>
    <xf numFmtId="0" fontId="67" fillId="20" borderId="33" xfId="0" applyFont="1" applyFill="1" applyBorder="1" applyAlignment="1">
      <alignment/>
    </xf>
    <xf numFmtId="0" fontId="67" fillId="20" borderId="35" xfId="0" applyFont="1" applyFill="1" applyBorder="1" applyAlignment="1">
      <alignment/>
    </xf>
    <xf numFmtId="0" fontId="74" fillId="22" borderId="0" xfId="0" applyFont="1" applyFill="1" applyBorder="1" applyAlignment="1" applyProtection="1">
      <alignment horizontal="left" vertical="top" wrapText="1"/>
      <protection/>
    </xf>
    <xf numFmtId="0" fontId="17" fillId="20" borderId="56" xfId="0" applyFont="1" applyFill="1" applyBorder="1" applyAlignment="1" applyProtection="1">
      <alignment horizontal="center"/>
      <protection/>
    </xf>
    <xf numFmtId="0" fontId="17" fillId="20" borderId="73" xfId="0" applyFont="1" applyFill="1" applyBorder="1" applyAlignment="1" applyProtection="1">
      <alignment horizontal="center"/>
      <protection/>
    </xf>
    <xf numFmtId="0" fontId="17" fillId="20" borderId="26" xfId="0" applyFont="1" applyFill="1" applyBorder="1" applyAlignment="1" applyProtection="1">
      <alignment horizontal="center"/>
      <protection/>
    </xf>
    <xf numFmtId="0" fontId="24" fillId="20" borderId="44" xfId="0" applyFont="1" applyFill="1" applyBorder="1" applyAlignment="1" applyProtection="1">
      <alignment/>
      <protection/>
    </xf>
    <xf numFmtId="0" fontId="24" fillId="20" borderId="74" xfId="0" applyFont="1" applyFill="1" applyBorder="1" applyAlignment="1" applyProtection="1">
      <alignment/>
      <protection/>
    </xf>
    <xf numFmtId="0" fontId="24" fillId="20" borderId="27" xfId="0" applyFont="1" applyFill="1" applyBorder="1" applyAlignment="1" applyProtection="1">
      <alignment/>
      <protection/>
    </xf>
    <xf numFmtId="0" fontId="24" fillId="20" borderId="39" xfId="0" applyFont="1" applyFill="1" applyBorder="1" applyAlignment="1" applyProtection="1">
      <alignment/>
      <protection/>
    </xf>
    <xf numFmtId="0" fontId="27" fillId="20" borderId="36" xfId="0" applyFont="1" applyFill="1" applyBorder="1" applyAlignment="1" applyProtection="1">
      <alignment/>
      <protection/>
    </xf>
    <xf numFmtId="0" fontId="27" fillId="20" borderId="37" xfId="0" applyFont="1" applyFill="1" applyBorder="1" applyAlignment="1" applyProtection="1">
      <alignment/>
      <protection/>
    </xf>
    <xf numFmtId="0" fontId="27" fillId="20" borderId="45" xfId="0" applyFont="1" applyFill="1" applyBorder="1" applyAlignment="1" applyProtection="1">
      <alignment/>
      <protection/>
    </xf>
    <xf numFmtId="0" fontId="27" fillId="20" borderId="75" xfId="0" applyFont="1" applyFill="1" applyBorder="1" applyAlignment="1" applyProtection="1">
      <alignment/>
      <protection/>
    </xf>
    <xf numFmtId="0" fontId="24" fillId="20" borderId="41" xfId="0" applyFont="1" applyFill="1" applyBorder="1" applyAlignment="1" applyProtection="1">
      <alignment/>
      <protection/>
    </xf>
    <xf numFmtId="0" fontId="24" fillId="20" borderId="76" xfId="0" applyFont="1" applyFill="1" applyBorder="1" applyAlignment="1" applyProtection="1">
      <alignment/>
      <protection/>
    </xf>
    <xf numFmtId="0" fontId="24" fillId="20" borderId="77" xfId="0" applyFont="1" applyFill="1" applyBorder="1" applyAlignment="1" applyProtection="1">
      <alignment/>
      <protection/>
    </xf>
    <xf numFmtId="173" fontId="61" fillId="18" borderId="65" xfId="0" applyNumberFormat="1" applyFont="1" applyFill="1" applyBorder="1" applyAlignment="1">
      <alignment horizontal="center" vertical="center"/>
    </xf>
    <xf numFmtId="173" fontId="61" fillId="18" borderId="68" xfId="0" applyNumberFormat="1" applyFont="1" applyFill="1" applyBorder="1" applyAlignment="1">
      <alignment horizontal="center" vertical="center"/>
    </xf>
    <xf numFmtId="173" fontId="61" fillId="18" borderId="66" xfId="0" applyNumberFormat="1" applyFont="1" applyFill="1" applyBorder="1" applyAlignment="1">
      <alignment horizontal="center" vertical="center"/>
    </xf>
    <xf numFmtId="0" fontId="61" fillId="18" borderId="65" xfId="0" applyFont="1" applyFill="1" applyBorder="1" applyAlignment="1">
      <alignment horizontal="center" vertical="center"/>
    </xf>
    <xf numFmtId="0" fontId="61" fillId="18" borderId="67" xfId="0" applyFont="1" applyFill="1" applyBorder="1" applyAlignment="1">
      <alignment horizontal="center" vertical="center"/>
    </xf>
    <xf numFmtId="0" fontId="67" fillId="20" borderId="27" xfId="0" applyFont="1" applyFill="1" applyBorder="1" applyAlignment="1">
      <alignment/>
    </xf>
    <xf numFmtId="0" fontId="67" fillId="20" borderId="39" xfId="0" applyFont="1" applyFill="1" applyBorder="1" applyAlignment="1">
      <alignment/>
    </xf>
    <xf numFmtId="0" fontId="67" fillId="20" borderId="40" xfId="0" applyFont="1" applyFill="1" applyBorder="1" applyAlignment="1">
      <alignment/>
    </xf>
    <xf numFmtId="0" fontId="55" fillId="4" borderId="65" xfId="0" applyFont="1" applyFill="1" applyBorder="1" applyAlignment="1">
      <alignment horizontal="center" vertical="center" wrapText="1"/>
    </xf>
    <xf numFmtId="0" fontId="55" fillId="18" borderId="64" xfId="0" applyFont="1" applyFill="1" applyBorder="1" applyAlignment="1">
      <alignment horizontal="center" vertical="center" wrapText="1"/>
    </xf>
    <xf numFmtId="0" fontId="55" fillId="18" borderId="65" xfId="0" applyFont="1" applyFill="1" applyBorder="1" applyAlignment="1">
      <alignment horizontal="center" vertical="center" wrapText="1"/>
    </xf>
    <xf numFmtId="173" fontId="61" fillId="4" borderId="66" xfId="0" applyNumberFormat="1" applyFont="1" applyFill="1" applyBorder="1" applyAlignment="1">
      <alignment horizontal="center" vertical="center"/>
    </xf>
    <xf numFmtId="0" fontId="61" fillId="4" borderId="65" xfId="0" applyFont="1" applyFill="1" applyBorder="1" applyAlignment="1">
      <alignment horizontal="center" vertical="center"/>
    </xf>
    <xf numFmtId="0" fontId="61" fillId="4" borderId="67" xfId="0" applyFont="1" applyFill="1" applyBorder="1" applyAlignment="1">
      <alignment horizontal="center" vertical="center"/>
    </xf>
    <xf numFmtId="0" fontId="55" fillId="18" borderId="68" xfId="0" applyFont="1" applyFill="1" applyBorder="1" applyAlignment="1">
      <alignment horizontal="center" vertical="center" wrapText="1"/>
    </xf>
    <xf numFmtId="173" fontId="61" fillId="18" borderId="67" xfId="0" applyNumberFormat="1" applyFont="1" applyFill="1" applyBorder="1" applyAlignment="1">
      <alignment horizontal="center" vertical="center"/>
    </xf>
    <xf numFmtId="173" fontId="61" fillId="4" borderId="65" xfId="0" applyNumberFormat="1" applyFont="1" applyFill="1" applyBorder="1" applyAlignment="1">
      <alignment horizontal="center" vertical="center"/>
    </xf>
    <xf numFmtId="173" fontId="61" fillId="4" borderId="67" xfId="0" applyNumberFormat="1" applyFont="1" applyFill="1" applyBorder="1" applyAlignment="1">
      <alignment horizontal="center" vertical="center"/>
    </xf>
    <xf numFmtId="173" fontId="61" fillId="4" borderId="68" xfId="0" applyNumberFormat="1" applyFont="1" applyFill="1" applyBorder="1" applyAlignment="1">
      <alignment horizontal="center" vertical="center"/>
    </xf>
    <xf numFmtId="0" fontId="24" fillId="20" borderId="36" xfId="0" applyFont="1" applyFill="1" applyBorder="1" applyAlignment="1" applyProtection="1">
      <alignment/>
      <protection/>
    </xf>
    <xf numFmtId="0" fontId="24" fillId="20" borderId="37" xfId="0" applyFont="1" applyFill="1" applyBorder="1" applyAlignment="1" applyProtection="1">
      <alignment/>
      <protection/>
    </xf>
    <xf numFmtId="0" fontId="24" fillId="20" borderId="42" xfId="0" applyFont="1" applyFill="1" applyBorder="1" applyAlignment="1" applyProtection="1">
      <alignment/>
      <protection/>
    </xf>
    <xf numFmtId="0" fontId="24" fillId="20" borderId="78" xfId="0" applyFont="1" applyFill="1" applyBorder="1" applyAlignment="1" applyProtection="1">
      <alignment/>
      <protection/>
    </xf>
    <xf numFmtId="0" fontId="24" fillId="20" borderId="79" xfId="0" applyFont="1" applyFill="1" applyBorder="1" applyAlignment="1" applyProtection="1">
      <alignment/>
      <protection/>
    </xf>
    <xf numFmtId="0" fontId="24" fillId="20" borderId="43" xfId="0" applyFont="1" applyFill="1" applyBorder="1" applyAlignment="1" applyProtection="1">
      <alignment/>
      <protection/>
    </xf>
    <xf numFmtId="0" fontId="24" fillId="20" borderId="80" xfId="0" applyFont="1" applyFill="1" applyBorder="1" applyAlignment="1" applyProtection="1">
      <alignment/>
      <protection/>
    </xf>
    <xf numFmtId="0" fontId="24" fillId="20" borderId="81" xfId="0" applyFont="1" applyFill="1" applyBorder="1" applyAlignment="1" applyProtection="1">
      <alignment/>
      <protection/>
    </xf>
    <xf numFmtId="0" fontId="27" fillId="20" borderId="44" xfId="0" applyFont="1" applyFill="1" applyBorder="1" applyAlignment="1" applyProtection="1">
      <alignment/>
      <protection/>
    </xf>
    <xf numFmtId="0" fontId="27" fillId="20" borderId="74" xfId="0" applyFont="1" applyFill="1" applyBorder="1" applyAlignment="1" applyProtection="1">
      <alignment/>
      <protection/>
    </xf>
    <xf numFmtId="0" fontId="75" fillId="22" borderId="60" xfId="0" applyFont="1" applyFill="1" applyBorder="1" applyAlignment="1" applyProtection="1">
      <alignment horizontal="center" vertical="top"/>
      <protection/>
    </xf>
    <xf numFmtId="0" fontId="15" fillId="5" borderId="56" xfId="0" applyFont="1" applyFill="1" applyBorder="1" applyAlignment="1">
      <alignment horizontal="center"/>
    </xf>
    <xf numFmtId="0" fontId="15" fillId="5" borderId="73" xfId="0" applyFont="1" applyFill="1" applyBorder="1" applyAlignment="1">
      <alignment horizontal="center"/>
    </xf>
    <xf numFmtId="0" fontId="55" fillId="4" borderId="82" xfId="0" applyFont="1" applyFill="1" applyBorder="1" applyAlignment="1">
      <alignment horizontal="center" vertical="center" wrapText="1"/>
    </xf>
    <xf numFmtId="0" fontId="55" fillId="4" borderId="69" xfId="0" applyFont="1" applyFill="1" applyBorder="1" applyAlignment="1">
      <alignment horizontal="center" vertical="center" wrapText="1"/>
    </xf>
    <xf numFmtId="0" fontId="55" fillId="4" borderId="83" xfId="0" applyFont="1" applyFill="1" applyBorder="1" applyAlignment="1">
      <alignment horizontal="center" vertical="center" wrapText="1"/>
    </xf>
    <xf numFmtId="0" fontId="55" fillId="4" borderId="70" xfId="0" applyFont="1" applyFill="1" applyBorder="1" applyAlignment="1">
      <alignment horizontal="center" vertical="center" wrapText="1"/>
    </xf>
    <xf numFmtId="0" fontId="55" fillId="4" borderId="69" xfId="0" applyFont="1" applyFill="1" applyBorder="1" applyAlignment="1">
      <alignment horizontal="right" vertical="center" wrapText="1"/>
    </xf>
    <xf numFmtId="0" fontId="55" fillId="4" borderId="70" xfId="0" applyFont="1" applyFill="1" applyBorder="1" applyAlignment="1">
      <alignment horizontal="right" vertical="center" wrapText="1"/>
    </xf>
    <xf numFmtId="0" fontId="55" fillId="4" borderId="71" xfId="0" applyFont="1" applyFill="1" applyBorder="1" applyAlignment="1">
      <alignment horizontal="left" vertical="center" wrapText="1"/>
    </xf>
    <xf numFmtId="0" fontId="55" fillId="4" borderId="72" xfId="0" applyFont="1" applyFill="1" applyBorder="1" applyAlignment="1">
      <alignment horizontal="left" vertical="center" wrapText="1"/>
    </xf>
    <xf numFmtId="0" fontId="55" fillId="18" borderId="82" xfId="0" applyFont="1" applyFill="1" applyBorder="1" applyAlignment="1">
      <alignment horizontal="center" vertical="center" wrapText="1"/>
    </xf>
    <xf numFmtId="0" fontId="55" fillId="18" borderId="69" xfId="0" applyFont="1" applyFill="1" applyBorder="1" applyAlignment="1">
      <alignment horizontal="center" vertical="center" wrapText="1"/>
    </xf>
    <xf numFmtId="0" fontId="55" fillId="18" borderId="83" xfId="0" applyFont="1" applyFill="1" applyBorder="1" applyAlignment="1">
      <alignment horizontal="center" vertical="center" wrapText="1"/>
    </xf>
    <xf numFmtId="0" fontId="55" fillId="18" borderId="70" xfId="0" applyFont="1" applyFill="1" applyBorder="1" applyAlignment="1">
      <alignment horizontal="center" vertical="center" wrapText="1"/>
    </xf>
  </cellXfs>
  <cellStyles count="54">
    <cellStyle name="Normal" xfId="0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Џђћ–…ќ’ќ›‰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97925"/>
          <c:h val="0.966"/>
        </c:manualLayout>
      </c:layout>
      <c:barChart>
        <c:barDir val="col"/>
        <c:grouping val="clustered"/>
        <c:varyColors val="0"/>
        <c:axId val="25424661"/>
        <c:axId val="27495358"/>
      </c:barChart>
      <c:catAx>
        <c:axId val="254246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495358"/>
        <c:crosses val="autoZero"/>
        <c:auto val="1"/>
        <c:lblOffset val="100"/>
        <c:tickLblSkip val="1"/>
        <c:noMultiLvlLbl val="0"/>
      </c:catAx>
      <c:valAx>
        <c:axId val="274953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42466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64</xdr:row>
      <xdr:rowOff>114300</xdr:rowOff>
    </xdr:from>
    <xdr:to>
      <xdr:col>1</xdr:col>
      <xdr:colOff>723900</xdr:colOff>
      <xdr:row>65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114425" y="12887325"/>
          <a:ext cx="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438150</xdr:colOff>
      <xdr:row>63</xdr:row>
      <xdr:rowOff>133350</xdr:rowOff>
    </xdr:from>
    <xdr:to>
      <xdr:col>4</xdr:col>
      <xdr:colOff>0</xdr:colOff>
      <xdr:row>63</xdr:row>
      <xdr:rowOff>133350</xdr:rowOff>
    </xdr:to>
    <xdr:sp>
      <xdr:nvSpPr>
        <xdr:cNvPr id="2" name="Line 3"/>
        <xdr:cNvSpPr>
          <a:spLocks/>
        </xdr:cNvSpPr>
      </xdr:nvSpPr>
      <xdr:spPr>
        <a:xfrm>
          <a:off x="2466975" y="12677775"/>
          <a:ext cx="381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361950</xdr:colOff>
      <xdr:row>93</xdr:row>
      <xdr:rowOff>19050</xdr:rowOff>
    </xdr:from>
    <xdr:to>
      <xdr:col>10</xdr:col>
      <xdr:colOff>390525</xdr:colOff>
      <xdr:row>107</xdr:row>
      <xdr:rowOff>85725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752475" y="18649950"/>
          <a:ext cx="7400925" cy="28670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54000" bIns="46800"/>
        <a:p>
          <a:pPr algn="l">
            <a:defRPr/>
          </a:pPr>
          <a:r>
            <a:rPr lang="en-US" cap="none" sz="1200" b="0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Висновки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(приклад):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Статистичні: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у відповідності з одержаними даними, відбір даних виконано коректно, в достньому об'ємі. 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Вибірка якісна, в ній відсутні грубі помилки, вона репрезентативна (достатня по об'єму) і допускає подальші обчислення по визначенню Х,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 i V.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</a:t>
          </a:r>
          <a:r>
            <a:rPr lang="en-US" cap="none" sz="1200" b="0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Технологічні: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судячи з значень коефіцієнтів варіації (6,2% і 2,9%), бетон виробів має високу ступінь однорідності і оцінюється по неофіційній шкалі на "відмінно". Це вказує на достатньо високий рівень технологічної дисципліни і якості роботи механізмів.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Відпускна міцність бетону1 - ... МПа, бетону 2 - ... МПа,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Клас бетону1 - ... МПа, бетону 2 - ... МПа.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50"/>
  <sheetViews>
    <sheetView showGridLines="0" showRowColHeaders="0" showZeros="0" tabSelected="1" zoomScale="140" zoomScaleNormal="140" zoomScaleSheetLayoutView="100" zoomScalePageLayoutView="0" workbookViewId="0" topLeftCell="A67">
      <selection activeCell="B75" sqref="B75:G77"/>
    </sheetView>
  </sheetViews>
  <sheetFormatPr defaultColWidth="9.59765625" defaultRowHeight="15"/>
  <cols>
    <col min="1" max="1" width="4.09765625" style="0" customWidth="1"/>
    <col min="2" max="11" width="8.59765625" style="0" customWidth="1"/>
  </cols>
  <sheetData>
    <row r="1" spans="1:20" ht="15.75">
      <c r="A1" s="26"/>
      <c r="B1" s="27" t="s">
        <v>0</v>
      </c>
      <c r="C1" s="27"/>
      <c r="D1" s="27"/>
      <c r="E1" s="28" t="s">
        <v>51</v>
      </c>
      <c r="F1" s="27"/>
      <c r="G1" s="27"/>
      <c r="H1" s="27"/>
      <c r="I1" s="26"/>
      <c r="J1" s="26"/>
      <c r="K1" s="26"/>
      <c r="L1" s="29"/>
      <c r="M1" s="29"/>
      <c r="N1" s="29"/>
      <c r="O1" s="19" t="s">
        <v>15</v>
      </c>
      <c r="P1" s="20"/>
      <c r="Q1" s="20"/>
      <c r="R1" s="20"/>
      <c r="S1" s="20"/>
      <c r="T1" s="20"/>
    </row>
    <row r="2" spans="1:20" ht="4.5" customHeight="1">
      <c r="A2" s="26"/>
      <c r="B2" s="30"/>
      <c r="C2" s="27"/>
      <c r="D2" s="27"/>
      <c r="E2" s="27"/>
      <c r="F2" s="27"/>
      <c r="G2" s="27"/>
      <c r="H2" s="27"/>
      <c r="I2" s="26"/>
      <c r="J2" s="26"/>
      <c r="K2" s="26"/>
      <c r="L2" s="29"/>
      <c r="M2" s="29"/>
      <c r="N2" s="29"/>
      <c r="O2" s="19"/>
      <c r="P2" s="20"/>
      <c r="Q2" s="20"/>
      <c r="R2" s="20"/>
      <c r="S2" s="20"/>
      <c r="T2" s="20"/>
    </row>
    <row r="3" spans="1:20" ht="18">
      <c r="A3" s="142"/>
      <c r="B3" s="7" t="s">
        <v>1</v>
      </c>
      <c r="C3" s="5"/>
      <c r="D3" s="5"/>
      <c r="E3" s="6"/>
      <c r="F3" s="6"/>
      <c r="G3" s="6"/>
      <c r="H3" s="6"/>
      <c r="I3" s="5"/>
      <c r="J3" s="5"/>
      <c r="K3" s="5"/>
      <c r="L3" s="29"/>
      <c r="M3" s="29"/>
      <c r="N3" s="29"/>
      <c r="O3" s="19"/>
      <c r="P3" s="20"/>
      <c r="Q3" s="20"/>
      <c r="R3" s="20"/>
      <c r="S3" s="20"/>
      <c r="T3" s="20"/>
    </row>
    <row r="4" spans="1:20" ht="4.5" customHeight="1">
      <c r="A4" s="26"/>
      <c r="B4" s="27"/>
      <c r="C4" s="27"/>
      <c r="D4" s="27"/>
      <c r="E4" s="27"/>
      <c r="F4" s="27"/>
      <c r="G4" s="27"/>
      <c r="H4" s="27"/>
      <c r="I4" s="26"/>
      <c r="J4" s="26"/>
      <c r="K4" s="26"/>
      <c r="L4" s="29"/>
      <c r="M4" s="29"/>
      <c r="N4" s="29"/>
      <c r="O4" s="19"/>
      <c r="P4" s="20"/>
      <c r="Q4" s="20"/>
      <c r="R4" s="20"/>
      <c r="S4" s="20"/>
      <c r="T4" s="20"/>
    </row>
    <row r="5" spans="1:20" ht="18.75">
      <c r="A5" s="26"/>
      <c r="B5" s="26"/>
      <c r="C5" s="27"/>
      <c r="D5" s="27"/>
      <c r="E5" s="31" t="s">
        <v>52</v>
      </c>
      <c r="F5" s="27"/>
      <c r="G5" s="27"/>
      <c r="H5" s="27"/>
      <c r="I5" s="26"/>
      <c r="J5" s="26"/>
      <c r="K5" s="26"/>
      <c r="L5" s="29"/>
      <c r="M5" s="29"/>
      <c r="N5" s="29"/>
      <c r="O5" s="19"/>
      <c r="P5" s="20"/>
      <c r="Q5" s="20"/>
      <c r="R5" s="20"/>
      <c r="S5" s="20"/>
      <c r="T5" s="20"/>
    </row>
    <row r="6" spans="1:20" ht="18">
      <c r="A6" s="26"/>
      <c r="B6" s="82" t="s">
        <v>2</v>
      </c>
      <c r="C6" s="83"/>
      <c r="D6" s="83"/>
      <c r="E6" s="84"/>
      <c r="F6" s="83"/>
      <c r="G6" s="83"/>
      <c r="H6" s="83"/>
      <c r="I6" s="85"/>
      <c r="J6" s="85"/>
      <c r="K6" s="85"/>
      <c r="L6" s="29"/>
      <c r="M6" s="29"/>
      <c r="N6" s="29"/>
      <c r="O6" s="19"/>
      <c r="P6" s="20"/>
      <c r="Q6" s="20"/>
      <c r="R6" s="20"/>
      <c r="S6" s="20"/>
      <c r="T6" s="20"/>
    </row>
    <row r="7" spans="1:20" ht="15.75">
      <c r="A7" s="26"/>
      <c r="B7" s="86" t="s">
        <v>3</v>
      </c>
      <c r="C7" s="83"/>
      <c r="D7" s="83"/>
      <c r="E7" s="83"/>
      <c r="F7" s="87"/>
      <c r="G7" s="83"/>
      <c r="H7" s="83"/>
      <c r="I7" s="85"/>
      <c r="J7" s="85"/>
      <c r="K7" s="85"/>
      <c r="L7" s="29"/>
      <c r="M7" s="29"/>
      <c r="N7" s="29"/>
      <c r="O7" s="19"/>
      <c r="P7" s="20"/>
      <c r="Q7" s="20"/>
      <c r="R7" s="20"/>
      <c r="S7" s="20"/>
      <c r="T7" s="20"/>
    </row>
    <row r="8" spans="1:20" ht="15.75">
      <c r="A8" s="26"/>
      <c r="B8" s="86" t="s">
        <v>4</v>
      </c>
      <c r="C8" s="83"/>
      <c r="D8" s="83"/>
      <c r="E8" s="88" t="s">
        <v>53</v>
      </c>
      <c r="F8" s="87"/>
      <c r="G8" s="83"/>
      <c r="H8" s="83"/>
      <c r="I8" s="85"/>
      <c r="J8" s="85"/>
      <c r="K8" s="85"/>
      <c r="L8" s="29"/>
      <c r="M8" s="29"/>
      <c r="N8" s="29"/>
      <c r="O8" s="19"/>
      <c r="P8" s="20"/>
      <c r="Q8" s="20"/>
      <c r="R8" s="20"/>
      <c r="S8" s="20"/>
      <c r="T8" s="20"/>
    </row>
    <row r="9" spans="1:20" ht="15.75">
      <c r="A9" s="26"/>
      <c r="B9" s="82" t="s">
        <v>5</v>
      </c>
      <c r="C9" s="83"/>
      <c r="D9" s="83"/>
      <c r="E9" s="83"/>
      <c r="F9" s="89"/>
      <c r="G9" s="83"/>
      <c r="H9" s="83"/>
      <c r="I9" s="85"/>
      <c r="J9" s="85"/>
      <c r="K9" s="85"/>
      <c r="L9" s="29"/>
      <c r="M9" s="29"/>
      <c r="N9" s="29"/>
      <c r="O9" s="19"/>
      <c r="P9" s="20"/>
      <c r="Q9" s="20"/>
      <c r="R9" s="20"/>
      <c r="S9" s="20"/>
      <c r="T9" s="20"/>
    </row>
    <row r="10" spans="1:20" ht="15.75">
      <c r="A10" s="26"/>
      <c r="B10" s="82" t="s">
        <v>6</v>
      </c>
      <c r="C10" s="83"/>
      <c r="D10" s="83"/>
      <c r="E10" s="83"/>
      <c r="F10" s="89"/>
      <c r="G10" s="83"/>
      <c r="H10" s="83"/>
      <c r="I10" s="85"/>
      <c r="J10" s="85"/>
      <c r="K10" s="85"/>
      <c r="L10" s="29"/>
      <c r="M10" s="29"/>
      <c r="N10" s="29"/>
      <c r="O10" s="19"/>
      <c r="P10" s="20"/>
      <c r="Q10" s="20"/>
      <c r="R10" s="20"/>
      <c r="S10" s="20"/>
      <c r="T10" s="20"/>
    </row>
    <row r="11" spans="1:20" ht="15.75">
      <c r="A11" s="26"/>
      <c r="B11" s="90" t="s">
        <v>54</v>
      </c>
      <c r="C11" s="83"/>
      <c r="D11" s="83"/>
      <c r="E11" s="90" t="s">
        <v>55</v>
      </c>
      <c r="F11" s="83"/>
      <c r="G11" s="83"/>
      <c r="H11" s="89"/>
      <c r="I11" s="85"/>
      <c r="J11" s="85"/>
      <c r="K11" s="85"/>
      <c r="L11" s="29"/>
      <c r="M11" s="29"/>
      <c r="N11" s="29"/>
      <c r="O11" s="19"/>
      <c r="P11" s="20"/>
      <c r="Q11" s="20"/>
      <c r="R11" s="20"/>
      <c r="S11" s="20"/>
      <c r="T11" s="20"/>
    </row>
    <row r="12" spans="1:20" ht="15.75">
      <c r="A12" s="26"/>
      <c r="B12" s="91" t="s">
        <v>7</v>
      </c>
      <c r="C12" s="83"/>
      <c r="D12" s="83"/>
      <c r="E12" s="90"/>
      <c r="F12" s="83"/>
      <c r="G12" s="83"/>
      <c r="H12" s="89"/>
      <c r="I12" s="85"/>
      <c r="J12" s="85"/>
      <c r="K12" s="85"/>
      <c r="L12" s="29"/>
      <c r="M12" s="29"/>
      <c r="N12" s="29"/>
      <c r="O12" s="19"/>
      <c r="P12" s="20"/>
      <c r="Q12" s="20"/>
      <c r="R12" s="20"/>
      <c r="S12" s="20"/>
      <c r="T12" s="20"/>
    </row>
    <row r="13" spans="1:20" ht="15.75">
      <c r="A13" s="26"/>
      <c r="B13" s="91" t="s">
        <v>16</v>
      </c>
      <c r="C13" s="83"/>
      <c r="D13" s="83"/>
      <c r="E13" s="90"/>
      <c r="F13" s="83"/>
      <c r="G13" s="83"/>
      <c r="H13" s="89"/>
      <c r="I13" s="85"/>
      <c r="J13" s="85"/>
      <c r="K13" s="85"/>
      <c r="L13" s="29"/>
      <c r="M13" s="29"/>
      <c r="N13" s="29"/>
      <c r="O13" s="19"/>
      <c r="P13" s="20"/>
      <c r="Q13" s="20"/>
      <c r="R13" s="20"/>
      <c r="S13" s="20"/>
      <c r="T13" s="20"/>
    </row>
    <row r="14" spans="1:20" ht="15.75">
      <c r="A14" s="26"/>
      <c r="B14" s="92" t="s">
        <v>17</v>
      </c>
      <c r="C14" s="83"/>
      <c r="D14" s="83"/>
      <c r="E14" s="93"/>
      <c r="F14" s="83"/>
      <c r="G14" s="83"/>
      <c r="H14" s="89"/>
      <c r="I14" s="85"/>
      <c r="J14" s="85"/>
      <c r="K14" s="85"/>
      <c r="L14" s="29"/>
      <c r="M14" s="29"/>
      <c r="N14" s="29"/>
      <c r="O14" s="19"/>
      <c r="P14" s="20"/>
      <c r="Q14" s="20"/>
      <c r="R14" s="20"/>
      <c r="S14" s="20"/>
      <c r="T14" s="20"/>
    </row>
    <row r="15" spans="1:20" ht="9.75" customHeight="1">
      <c r="A15" s="26"/>
      <c r="B15" s="27"/>
      <c r="C15" s="26"/>
      <c r="D15" s="27"/>
      <c r="E15" s="26"/>
      <c r="F15" s="27"/>
      <c r="G15" s="27"/>
      <c r="H15" s="27"/>
      <c r="I15" s="26"/>
      <c r="J15" s="26"/>
      <c r="K15" s="26"/>
      <c r="L15" s="29"/>
      <c r="M15" s="29"/>
      <c r="N15" s="29"/>
      <c r="O15" s="19"/>
      <c r="P15" s="20"/>
      <c r="Q15" s="20"/>
      <c r="R15" s="20"/>
      <c r="S15" s="20"/>
      <c r="T15" s="20"/>
    </row>
    <row r="16" spans="1:20" ht="16.5" thickBot="1">
      <c r="A16" s="26"/>
      <c r="B16" s="26"/>
      <c r="C16" s="26"/>
      <c r="D16" s="26"/>
      <c r="E16" s="26"/>
      <c r="F16" s="47" t="s">
        <v>31</v>
      </c>
      <c r="G16" s="27"/>
      <c r="H16" s="27"/>
      <c r="I16" s="26"/>
      <c r="J16" s="26"/>
      <c r="K16" s="26"/>
      <c r="L16" s="29"/>
      <c r="M16" s="29"/>
      <c r="N16" s="29"/>
      <c r="O16" s="19"/>
      <c r="P16" s="20"/>
      <c r="Q16" s="20"/>
      <c r="R16" s="20"/>
      <c r="S16" s="20"/>
      <c r="T16" s="20"/>
    </row>
    <row r="17" spans="1:20" ht="16.5" thickBot="1">
      <c r="A17" s="26"/>
      <c r="B17" s="27"/>
      <c r="C17" s="26"/>
      <c r="D17" s="221" t="s">
        <v>8</v>
      </c>
      <c r="E17" s="222"/>
      <c r="F17" s="222"/>
      <c r="G17" s="222"/>
      <c r="H17" s="56" t="s">
        <v>9</v>
      </c>
      <c r="I17" s="43" t="s">
        <v>10</v>
      </c>
      <c r="J17" s="26"/>
      <c r="K17" s="26"/>
      <c r="L17" s="29"/>
      <c r="M17" s="29"/>
      <c r="N17" s="29"/>
      <c r="O17" s="19"/>
      <c r="P17" s="20"/>
      <c r="Q17" s="20"/>
      <c r="R17" s="20"/>
      <c r="S17" s="20"/>
      <c r="T17" s="20"/>
    </row>
    <row r="18" spans="1:20" ht="15.75">
      <c r="A18" s="26"/>
      <c r="B18" s="27"/>
      <c r="C18" s="32"/>
      <c r="D18" s="57" t="s">
        <v>11</v>
      </c>
      <c r="E18" s="58"/>
      <c r="F18" s="58"/>
      <c r="G18" s="59" t="s">
        <v>36</v>
      </c>
      <c r="H18" s="60">
        <v>0.05</v>
      </c>
      <c r="I18" s="61">
        <v>0.05</v>
      </c>
      <c r="J18" s="26"/>
      <c r="K18" s="26"/>
      <c r="L18" s="29"/>
      <c r="M18" s="29"/>
      <c r="N18" s="29"/>
      <c r="O18" s="19"/>
      <c r="P18" s="20"/>
      <c r="Q18" s="20"/>
      <c r="R18" s="20"/>
      <c r="S18" s="20"/>
      <c r="T18" s="20"/>
    </row>
    <row r="19" spans="1:20" ht="15.75">
      <c r="A19" s="26"/>
      <c r="B19" s="27"/>
      <c r="C19" s="26"/>
      <c r="D19" s="62" t="s">
        <v>33</v>
      </c>
      <c r="E19" s="63"/>
      <c r="F19" s="63"/>
      <c r="G19" s="64"/>
      <c r="H19" s="65">
        <v>0.1</v>
      </c>
      <c r="I19" s="66">
        <v>0.1</v>
      </c>
      <c r="J19" s="26"/>
      <c r="K19" s="26"/>
      <c r="L19" s="29"/>
      <c r="M19" s="29"/>
      <c r="N19" s="29"/>
      <c r="O19" s="19"/>
      <c r="P19" s="20"/>
      <c r="Q19" s="20"/>
      <c r="R19" s="20"/>
      <c r="S19" s="20"/>
      <c r="T19" s="20"/>
    </row>
    <row r="20" spans="1:20" ht="15.75">
      <c r="A20" s="26"/>
      <c r="B20" s="27"/>
      <c r="C20" s="26"/>
      <c r="D20" s="62" t="s">
        <v>77</v>
      </c>
      <c r="E20" s="63"/>
      <c r="F20" s="63"/>
      <c r="G20" s="64"/>
      <c r="H20" s="65">
        <v>20</v>
      </c>
      <c r="I20" s="66">
        <v>30</v>
      </c>
      <c r="J20" s="26"/>
      <c r="K20" s="26"/>
      <c r="L20" s="29"/>
      <c r="M20" s="29"/>
      <c r="N20" s="29"/>
      <c r="O20" s="19"/>
      <c r="P20" s="20"/>
      <c r="Q20" s="20"/>
      <c r="R20" s="20"/>
      <c r="S20" s="20"/>
      <c r="T20" s="20"/>
    </row>
    <row r="21" spans="1:20" ht="16.5">
      <c r="A21" s="26"/>
      <c r="B21" s="27"/>
      <c r="C21" s="26"/>
      <c r="D21" s="62" t="s">
        <v>34</v>
      </c>
      <c r="E21" s="63"/>
      <c r="F21" s="63"/>
      <c r="G21" s="67"/>
      <c r="H21" s="68">
        <f>IF(H22=0,0,TINV(H18,(H22-1)))</f>
        <v>2.57058183469754</v>
      </c>
      <c r="I21" s="69">
        <f>IF(I22=0,0,TINV(I18,(I22-1)))</f>
        <v>2.57058183469754</v>
      </c>
      <c r="J21" s="26"/>
      <c r="K21" s="26"/>
      <c r="L21" s="29"/>
      <c r="M21" s="29"/>
      <c r="N21" s="29"/>
      <c r="O21" s="19"/>
      <c r="P21" s="20"/>
      <c r="Q21" s="20"/>
      <c r="R21" s="20"/>
      <c r="S21" s="20"/>
      <c r="T21" s="20"/>
    </row>
    <row r="22" spans="1:20" ht="16.5" thickBot="1">
      <c r="A22" s="26"/>
      <c r="B22" s="27"/>
      <c r="C22" s="26"/>
      <c r="D22" s="70" t="s">
        <v>35</v>
      </c>
      <c r="E22" s="71"/>
      <c r="F22" s="71"/>
      <c r="G22" s="72"/>
      <c r="H22" s="73">
        <f>+COUNTA(B28:F47)</f>
        <v>6</v>
      </c>
      <c r="I22" s="74">
        <f>+COUNTA(G28:K47)</f>
        <v>6</v>
      </c>
      <c r="J22" s="26"/>
      <c r="K22" s="26"/>
      <c r="L22" s="29"/>
      <c r="M22" s="29"/>
      <c r="N22" s="29"/>
      <c r="O22" s="19"/>
      <c r="P22" s="20"/>
      <c r="Q22" s="20"/>
      <c r="R22" s="20"/>
      <c r="S22" s="20"/>
      <c r="T22" s="20"/>
    </row>
    <row r="23" spans="1:20" ht="15.75">
      <c r="A23" s="26"/>
      <c r="B23" s="27"/>
      <c r="C23" s="27"/>
      <c r="D23" s="27"/>
      <c r="E23" s="27"/>
      <c r="F23" s="27"/>
      <c r="G23" s="27"/>
      <c r="H23" s="27"/>
      <c r="I23" s="26"/>
      <c r="J23" s="26"/>
      <c r="K23" s="26"/>
      <c r="L23" s="29"/>
      <c r="M23" s="29"/>
      <c r="N23" s="29"/>
      <c r="O23" s="19"/>
      <c r="P23" s="20"/>
      <c r="Q23" s="20"/>
      <c r="R23" s="20"/>
      <c r="S23" s="20"/>
      <c r="T23" s="20"/>
    </row>
    <row r="24" spans="1:15" ht="15.75">
      <c r="A24" s="26"/>
      <c r="B24" s="26"/>
      <c r="C24" s="26"/>
      <c r="D24" s="25" t="s">
        <v>32</v>
      </c>
      <c r="E24" s="26"/>
      <c r="F24" s="26"/>
      <c r="G24" s="26"/>
      <c r="H24" s="26"/>
      <c r="I24" s="26"/>
      <c r="J24" s="26"/>
      <c r="K24" s="26"/>
      <c r="L24" s="29"/>
      <c r="M24" s="29"/>
      <c r="N24" s="29"/>
      <c r="O24" s="19"/>
    </row>
    <row r="25" spans="1:15" ht="6.75" customHeight="1" thickBot="1">
      <c r="A25" s="26"/>
      <c r="B25" s="33" t="s">
        <v>20</v>
      </c>
      <c r="C25" s="26"/>
      <c r="D25" s="26"/>
      <c r="E25" s="26"/>
      <c r="F25" s="26"/>
      <c r="G25" s="26"/>
      <c r="H25" s="26"/>
      <c r="I25" s="26"/>
      <c r="J25" s="26"/>
      <c r="K25" s="26"/>
      <c r="L25" s="29"/>
      <c r="M25" s="29"/>
      <c r="N25" s="29"/>
      <c r="O25" s="19"/>
    </row>
    <row r="26" spans="1:15" ht="15" customHeight="1">
      <c r="A26" s="26"/>
      <c r="B26" s="223" t="s">
        <v>21</v>
      </c>
      <c r="C26" s="224"/>
      <c r="D26" s="224"/>
      <c r="E26" s="227" t="s">
        <v>23</v>
      </c>
      <c r="F26" s="229">
        <f>+COUNT(B28:F47)</f>
        <v>6</v>
      </c>
      <c r="G26" s="231" t="s">
        <v>22</v>
      </c>
      <c r="H26" s="232"/>
      <c r="I26" s="232"/>
      <c r="J26" s="169" t="s">
        <v>23</v>
      </c>
      <c r="K26" s="171">
        <f>+COUNT(G28:K47)</f>
        <v>6</v>
      </c>
      <c r="L26" s="29"/>
      <c r="M26" s="29"/>
      <c r="N26" s="29"/>
      <c r="O26" s="29"/>
    </row>
    <row r="27" spans="1:15" ht="16.5" thickBot="1">
      <c r="A27" s="26"/>
      <c r="B27" s="225"/>
      <c r="C27" s="226"/>
      <c r="D27" s="226"/>
      <c r="E27" s="228"/>
      <c r="F27" s="230"/>
      <c r="G27" s="233"/>
      <c r="H27" s="234"/>
      <c r="I27" s="234"/>
      <c r="J27" s="170"/>
      <c r="K27" s="172"/>
      <c r="L27" s="29"/>
      <c r="M27" s="29"/>
      <c r="N27" s="29"/>
      <c r="O27" s="29"/>
    </row>
    <row r="28" spans="1:19" ht="16.5" thickTop="1">
      <c r="A28" s="26"/>
      <c r="B28" s="117">
        <v>19</v>
      </c>
      <c r="C28" s="118"/>
      <c r="D28" s="118"/>
      <c r="E28" s="118"/>
      <c r="F28" s="119"/>
      <c r="G28" s="97">
        <v>1.86</v>
      </c>
      <c r="H28" s="98"/>
      <c r="I28" s="98"/>
      <c r="J28" s="98"/>
      <c r="K28" s="99"/>
      <c r="L28" s="34"/>
      <c r="M28" s="35">
        <f aca="true" t="shared" si="0" ref="M28:M38">(S30)^2</f>
        <v>1232.01</v>
      </c>
      <c r="N28" s="29"/>
      <c r="O28" s="29"/>
      <c r="R28" s="8" t="s">
        <v>13</v>
      </c>
      <c r="S28" s="1" t="s">
        <v>12</v>
      </c>
    </row>
    <row r="29" spans="1:19" ht="16.5" thickBot="1">
      <c r="A29" s="26"/>
      <c r="B29" s="120">
        <v>20</v>
      </c>
      <c r="C29" s="121"/>
      <c r="D29" s="121"/>
      <c r="E29" s="121"/>
      <c r="F29" s="122"/>
      <c r="G29" s="100">
        <v>1.82</v>
      </c>
      <c r="H29" s="101"/>
      <c r="I29" s="101"/>
      <c r="J29" s="101"/>
      <c r="K29" s="102"/>
      <c r="L29" s="34"/>
      <c r="M29" s="35">
        <f t="shared" si="0"/>
        <v>1102.2400000000002</v>
      </c>
      <c r="N29" s="29"/>
      <c r="O29" s="29"/>
      <c r="R29" s="9" t="s">
        <v>14</v>
      </c>
      <c r="S29" s="10" t="s">
        <v>19</v>
      </c>
    </row>
    <row r="30" spans="1:19" ht="16.5" thickTop="1">
      <c r="A30" s="26"/>
      <c r="B30" s="120">
        <v>21</v>
      </c>
      <c r="C30" s="121"/>
      <c r="D30" s="121"/>
      <c r="E30" s="121"/>
      <c r="F30" s="122"/>
      <c r="G30" s="100">
        <v>1.845</v>
      </c>
      <c r="H30" s="101"/>
      <c r="I30" s="101"/>
      <c r="J30" s="101"/>
      <c r="K30" s="102"/>
      <c r="L30" s="34"/>
      <c r="M30" s="35">
        <f t="shared" si="0"/>
        <v>1162.8100000000002</v>
      </c>
      <c r="N30" s="29"/>
      <c r="O30" s="29"/>
      <c r="R30" s="13">
        <v>1</v>
      </c>
      <c r="S30" s="2">
        <v>35.1</v>
      </c>
    </row>
    <row r="31" spans="1:19" ht="15.75">
      <c r="A31" s="26"/>
      <c r="B31" s="120">
        <v>22</v>
      </c>
      <c r="C31" s="121"/>
      <c r="D31" s="121"/>
      <c r="E31" s="121"/>
      <c r="F31" s="122"/>
      <c r="G31" s="100">
        <v>1.888</v>
      </c>
      <c r="H31" s="101"/>
      <c r="I31" s="101"/>
      <c r="J31" s="101"/>
      <c r="K31" s="102"/>
      <c r="L31" s="34"/>
      <c r="M31" s="35">
        <f t="shared" si="0"/>
        <v>936.3600000000001</v>
      </c>
      <c r="N31" s="29"/>
      <c r="O31" s="29"/>
      <c r="R31" s="14">
        <f aca="true" t="shared" si="1" ref="R31:R38">R30+1</f>
        <v>2</v>
      </c>
      <c r="S31" s="3">
        <v>33.2</v>
      </c>
    </row>
    <row r="32" spans="1:19" ht="15.75">
      <c r="A32" s="26"/>
      <c r="B32" s="120">
        <v>18</v>
      </c>
      <c r="C32" s="121"/>
      <c r="D32" s="121"/>
      <c r="E32" s="121"/>
      <c r="F32" s="122"/>
      <c r="G32" s="100">
        <v>1.855</v>
      </c>
      <c r="H32" s="101"/>
      <c r="I32" s="101"/>
      <c r="J32" s="101"/>
      <c r="K32" s="102"/>
      <c r="L32" s="34"/>
      <c r="M32" s="35">
        <f t="shared" si="0"/>
        <v>0</v>
      </c>
      <c r="N32" s="29"/>
      <c r="O32" s="29"/>
      <c r="R32" s="14">
        <f t="shared" si="1"/>
        <v>3</v>
      </c>
      <c r="S32" s="3">
        <v>34.1</v>
      </c>
    </row>
    <row r="33" spans="1:19" ht="15.75">
      <c r="A33" s="26"/>
      <c r="B33" s="120">
        <v>23</v>
      </c>
      <c r="C33" s="121"/>
      <c r="D33" s="121"/>
      <c r="E33" s="121"/>
      <c r="F33" s="122"/>
      <c r="G33" s="100">
        <v>1.864</v>
      </c>
      <c r="H33" s="101"/>
      <c r="I33" s="101"/>
      <c r="J33" s="101"/>
      <c r="K33" s="102"/>
      <c r="L33" s="34"/>
      <c r="M33" s="35">
        <f t="shared" si="0"/>
        <v>0</v>
      </c>
      <c r="N33" s="29"/>
      <c r="O33" s="29"/>
      <c r="R33" s="14">
        <f t="shared" si="1"/>
        <v>4</v>
      </c>
      <c r="S33" s="3">
        <v>30.6</v>
      </c>
    </row>
    <row r="34" spans="1:19" ht="15.75">
      <c r="A34" s="26"/>
      <c r="B34" s="120"/>
      <c r="C34" s="121"/>
      <c r="D34" s="121"/>
      <c r="E34" s="121"/>
      <c r="F34" s="122"/>
      <c r="G34" s="100"/>
      <c r="H34" s="101"/>
      <c r="I34" s="101"/>
      <c r="J34" s="101"/>
      <c r="K34" s="102"/>
      <c r="L34" s="34"/>
      <c r="M34" s="35">
        <f t="shared" si="0"/>
        <v>0</v>
      </c>
      <c r="N34" s="29"/>
      <c r="O34" s="29"/>
      <c r="R34" s="14">
        <f t="shared" si="1"/>
        <v>5</v>
      </c>
      <c r="S34" s="3"/>
    </row>
    <row r="35" spans="1:19" ht="15.75">
      <c r="A35" s="26"/>
      <c r="B35" s="120"/>
      <c r="C35" s="121"/>
      <c r="D35" s="121"/>
      <c r="E35" s="121"/>
      <c r="F35" s="122"/>
      <c r="G35" s="100"/>
      <c r="H35" s="101"/>
      <c r="I35" s="101"/>
      <c r="J35" s="101"/>
      <c r="K35" s="102"/>
      <c r="L35" s="34"/>
      <c r="M35" s="35">
        <f t="shared" si="0"/>
        <v>0</v>
      </c>
      <c r="N35" s="29"/>
      <c r="O35" s="29"/>
      <c r="R35" s="14">
        <f t="shared" si="1"/>
        <v>6</v>
      </c>
      <c r="S35" s="3"/>
    </row>
    <row r="36" spans="1:19" ht="15.75">
      <c r="A36" s="26"/>
      <c r="B36" s="120"/>
      <c r="C36" s="121"/>
      <c r="D36" s="121"/>
      <c r="E36" s="121"/>
      <c r="F36" s="122"/>
      <c r="G36" s="100"/>
      <c r="H36" s="101"/>
      <c r="I36" s="101"/>
      <c r="J36" s="101"/>
      <c r="K36" s="102"/>
      <c r="L36" s="34"/>
      <c r="M36" s="35">
        <f t="shared" si="0"/>
        <v>0</v>
      </c>
      <c r="N36" s="29"/>
      <c r="O36" s="29"/>
      <c r="R36" s="14">
        <f t="shared" si="1"/>
        <v>7</v>
      </c>
      <c r="S36" s="3"/>
    </row>
    <row r="37" spans="1:19" ht="15.75">
      <c r="A37" s="26"/>
      <c r="B37" s="120"/>
      <c r="C37" s="121"/>
      <c r="D37" s="121"/>
      <c r="E37" s="121"/>
      <c r="F37" s="122"/>
      <c r="G37" s="100"/>
      <c r="H37" s="101"/>
      <c r="I37" s="101"/>
      <c r="J37" s="101"/>
      <c r="K37" s="102"/>
      <c r="L37" s="34"/>
      <c r="M37" s="35">
        <f t="shared" si="0"/>
        <v>0</v>
      </c>
      <c r="N37" s="29"/>
      <c r="O37" s="29"/>
      <c r="R37" s="14">
        <f t="shared" si="1"/>
        <v>8</v>
      </c>
      <c r="S37" s="3"/>
    </row>
    <row r="38" spans="1:19" ht="15.75">
      <c r="A38" s="26"/>
      <c r="B38" s="120"/>
      <c r="C38" s="121"/>
      <c r="D38" s="121"/>
      <c r="E38" s="121"/>
      <c r="F38" s="122"/>
      <c r="G38" s="100"/>
      <c r="H38" s="101"/>
      <c r="I38" s="101"/>
      <c r="J38" s="101"/>
      <c r="K38" s="102"/>
      <c r="L38" s="34"/>
      <c r="M38" s="35">
        <f t="shared" si="0"/>
        <v>0</v>
      </c>
      <c r="N38" s="29"/>
      <c r="O38" s="29"/>
      <c r="R38" s="14">
        <f t="shared" si="1"/>
        <v>9</v>
      </c>
      <c r="S38" s="3"/>
    </row>
    <row r="39" spans="1:19" ht="15.75">
      <c r="A39" s="26"/>
      <c r="B39" s="120"/>
      <c r="C39" s="121"/>
      <c r="D39" s="121"/>
      <c r="E39" s="121"/>
      <c r="F39" s="122"/>
      <c r="G39" s="100"/>
      <c r="H39" s="101"/>
      <c r="I39" s="101"/>
      <c r="J39" s="101"/>
      <c r="K39" s="102"/>
      <c r="L39" s="34"/>
      <c r="M39" s="35"/>
      <c r="N39" s="29"/>
      <c r="O39" s="29"/>
      <c r="R39" s="14">
        <f aca="true" t="shared" si="2" ref="R39:R51">R38+1</f>
        <v>10</v>
      </c>
      <c r="S39" s="3"/>
    </row>
    <row r="40" spans="1:19" ht="15.75">
      <c r="A40" s="26"/>
      <c r="B40" s="120"/>
      <c r="C40" s="121"/>
      <c r="D40" s="121"/>
      <c r="E40" s="121"/>
      <c r="F40" s="122"/>
      <c r="G40" s="100"/>
      <c r="H40" s="101"/>
      <c r="I40" s="101"/>
      <c r="J40" s="101"/>
      <c r="K40" s="102"/>
      <c r="L40" s="34"/>
      <c r="M40" s="35">
        <f aca="true" t="shared" si="3" ref="M40:M76">(S41)^2</f>
        <v>0</v>
      </c>
      <c r="N40" s="29"/>
      <c r="O40" s="29"/>
      <c r="R40" s="14">
        <f t="shared" si="2"/>
        <v>11</v>
      </c>
      <c r="S40" s="3"/>
    </row>
    <row r="41" spans="1:19" ht="15.75">
      <c r="A41" s="26"/>
      <c r="B41" s="120"/>
      <c r="C41" s="121"/>
      <c r="D41" s="121"/>
      <c r="E41" s="121"/>
      <c r="F41" s="122"/>
      <c r="G41" s="100"/>
      <c r="H41" s="101"/>
      <c r="I41" s="101"/>
      <c r="J41" s="101"/>
      <c r="K41" s="102"/>
      <c r="L41" s="34"/>
      <c r="M41" s="35">
        <f t="shared" si="3"/>
        <v>0</v>
      </c>
      <c r="N41" s="29"/>
      <c r="O41" s="29"/>
      <c r="R41" s="14">
        <f t="shared" si="2"/>
        <v>12</v>
      </c>
      <c r="S41" s="3"/>
    </row>
    <row r="42" spans="1:19" ht="15.75">
      <c r="A42" s="26"/>
      <c r="B42" s="120"/>
      <c r="C42" s="121"/>
      <c r="D42" s="121"/>
      <c r="E42" s="121"/>
      <c r="F42" s="122"/>
      <c r="G42" s="100"/>
      <c r="H42" s="101"/>
      <c r="I42" s="101"/>
      <c r="J42" s="101"/>
      <c r="K42" s="102"/>
      <c r="L42" s="34"/>
      <c r="M42" s="35">
        <f t="shared" si="3"/>
        <v>0</v>
      </c>
      <c r="N42" s="29"/>
      <c r="O42" s="29"/>
      <c r="R42" s="14">
        <f t="shared" si="2"/>
        <v>13</v>
      </c>
      <c r="S42" s="3"/>
    </row>
    <row r="43" spans="1:19" ht="15.75">
      <c r="A43" s="26"/>
      <c r="B43" s="120"/>
      <c r="C43" s="121"/>
      <c r="D43" s="121"/>
      <c r="E43" s="121"/>
      <c r="F43" s="122"/>
      <c r="G43" s="100"/>
      <c r="H43" s="101"/>
      <c r="I43" s="101"/>
      <c r="J43" s="101"/>
      <c r="K43" s="102"/>
      <c r="L43" s="34"/>
      <c r="M43" s="35">
        <f t="shared" si="3"/>
        <v>0</v>
      </c>
      <c r="N43" s="29"/>
      <c r="O43" s="29"/>
      <c r="R43" s="14">
        <f t="shared" si="2"/>
        <v>14</v>
      </c>
      <c r="S43" s="3"/>
    </row>
    <row r="44" spans="1:19" ht="15.75">
      <c r="A44" s="26"/>
      <c r="B44" s="120"/>
      <c r="C44" s="121"/>
      <c r="D44" s="121"/>
      <c r="E44" s="121"/>
      <c r="F44" s="122"/>
      <c r="G44" s="100"/>
      <c r="H44" s="101"/>
      <c r="I44" s="101"/>
      <c r="J44" s="101"/>
      <c r="K44" s="102"/>
      <c r="L44" s="34"/>
      <c r="M44" s="35">
        <f t="shared" si="3"/>
        <v>0</v>
      </c>
      <c r="N44" s="29"/>
      <c r="O44" s="29"/>
      <c r="R44" s="14">
        <f t="shared" si="2"/>
        <v>15</v>
      </c>
      <c r="S44" s="3"/>
    </row>
    <row r="45" spans="1:19" ht="15.75">
      <c r="A45" s="26"/>
      <c r="B45" s="120"/>
      <c r="C45" s="121"/>
      <c r="D45" s="121"/>
      <c r="E45" s="121"/>
      <c r="F45" s="122"/>
      <c r="G45" s="100"/>
      <c r="H45" s="101"/>
      <c r="I45" s="101"/>
      <c r="J45" s="101"/>
      <c r="K45" s="102"/>
      <c r="L45" s="34"/>
      <c r="M45" s="35">
        <f t="shared" si="3"/>
        <v>0</v>
      </c>
      <c r="N45" s="29"/>
      <c r="O45" s="29"/>
      <c r="R45" s="14">
        <f t="shared" si="2"/>
        <v>16</v>
      </c>
      <c r="S45" s="3"/>
    </row>
    <row r="46" spans="1:19" ht="15.75">
      <c r="A46" s="26"/>
      <c r="B46" s="120"/>
      <c r="C46" s="121"/>
      <c r="D46" s="121"/>
      <c r="E46" s="121"/>
      <c r="F46" s="122"/>
      <c r="G46" s="100"/>
      <c r="H46" s="101"/>
      <c r="I46" s="101"/>
      <c r="J46" s="101"/>
      <c r="K46" s="102"/>
      <c r="L46" s="34"/>
      <c r="M46" s="35">
        <f t="shared" si="3"/>
        <v>0</v>
      </c>
      <c r="N46" s="29"/>
      <c r="O46" s="29"/>
      <c r="R46" s="14">
        <f t="shared" si="2"/>
        <v>17</v>
      </c>
      <c r="S46" s="3"/>
    </row>
    <row r="47" spans="1:19" ht="16.5" thickBot="1">
      <c r="A47" s="26"/>
      <c r="B47" s="123"/>
      <c r="C47" s="124"/>
      <c r="D47" s="124"/>
      <c r="E47" s="124"/>
      <c r="F47" s="125"/>
      <c r="G47" s="103"/>
      <c r="H47" s="104"/>
      <c r="I47" s="104"/>
      <c r="J47" s="104"/>
      <c r="K47" s="105"/>
      <c r="L47" s="34"/>
      <c r="M47" s="35">
        <f t="shared" si="3"/>
        <v>0</v>
      </c>
      <c r="N47" s="29"/>
      <c r="O47" s="29"/>
      <c r="R47" s="14">
        <f t="shared" si="2"/>
        <v>18</v>
      </c>
      <c r="S47" s="3"/>
    </row>
    <row r="48" spans="1:19" ht="15.75">
      <c r="A48" s="26"/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34"/>
      <c r="M48" s="35">
        <f t="shared" si="3"/>
        <v>0</v>
      </c>
      <c r="N48" s="29"/>
      <c r="O48" s="29"/>
      <c r="R48" s="14">
        <f t="shared" si="2"/>
        <v>19</v>
      </c>
      <c r="S48" s="3"/>
    </row>
    <row r="49" spans="1:19" ht="15.75">
      <c r="A49" s="26"/>
      <c r="B49" s="55" t="s">
        <v>39</v>
      </c>
      <c r="C49" s="108"/>
      <c r="D49" s="108"/>
      <c r="E49" s="108"/>
      <c r="F49" s="108"/>
      <c r="G49" s="108"/>
      <c r="H49" s="107"/>
      <c r="I49" s="107"/>
      <c r="J49" s="107"/>
      <c r="K49" s="107"/>
      <c r="L49" s="34"/>
      <c r="M49" s="35">
        <f t="shared" si="3"/>
        <v>0</v>
      </c>
      <c r="N49" s="29"/>
      <c r="O49" s="29"/>
      <c r="R49" s="14">
        <f t="shared" si="2"/>
        <v>20</v>
      </c>
      <c r="S49" s="3"/>
    </row>
    <row r="50" spans="1:19" ht="16.5" thickBot="1">
      <c r="A50" s="26"/>
      <c r="B50" s="109"/>
      <c r="C50" s="108"/>
      <c r="D50" s="110"/>
      <c r="E50" s="108"/>
      <c r="F50" s="108"/>
      <c r="G50" s="108"/>
      <c r="H50" s="111" t="s">
        <v>37</v>
      </c>
      <c r="I50" s="112"/>
      <c r="J50" s="113"/>
      <c r="K50" s="113"/>
      <c r="L50" s="34"/>
      <c r="M50" s="35">
        <f t="shared" si="3"/>
        <v>0</v>
      </c>
      <c r="N50" s="29"/>
      <c r="O50" s="29"/>
      <c r="R50" s="14">
        <f t="shared" si="2"/>
        <v>21</v>
      </c>
      <c r="S50" s="3"/>
    </row>
    <row r="51" spans="1:19" ht="17.25" customHeight="1" thickBot="1">
      <c r="A51" s="26"/>
      <c r="B51" s="177" t="s">
        <v>8</v>
      </c>
      <c r="C51" s="178"/>
      <c r="D51" s="178"/>
      <c r="E51" s="179"/>
      <c r="F51" s="114" t="s">
        <v>9</v>
      </c>
      <c r="G51" s="115" t="s">
        <v>10</v>
      </c>
      <c r="H51" s="111" t="s">
        <v>38</v>
      </c>
      <c r="I51" s="107"/>
      <c r="J51" s="107"/>
      <c r="K51" s="107"/>
      <c r="L51" s="34"/>
      <c r="M51" s="35">
        <f t="shared" si="3"/>
        <v>0</v>
      </c>
      <c r="N51" s="29"/>
      <c r="O51" s="29"/>
      <c r="R51" s="14">
        <f t="shared" si="2"/>
        <v>22</v>
      </c>
      <c r="S51" s="3"/>
    </row>
    <row r="52" spans="1:19" ht="16.5" thickBot="1">
      <c r="A52" s="26"/>
      <c r="B52" s="188" t="s">
        <v>41</v>
      </c>
      <c r="C52" s="189"/>
      <c r="D52" s="189"/>
      <c r="E52" s="190"/>
      <c r="F52" s="75">
        <f>1-H18</f>
        <v>0.95</v>
      </c>
      <c r="G52" s="38">
        <f>1-I18</f>
        <v>0.95</v>
      </c>
      <c r="H52" s="113"/>
      <c r="I52" s="107"/>
      <c r="J52" s="107"/>
      <c r="K52" s="107"/>
      <c r="L52" s="34"/>
      <c r="M52" s="35">
        <f t="shared" si="3"/>
        <v>0</v>
      </c>
      <c r="N52" s="29"/>
      <c r="O52" s="29"/>
      <c r="R52" s="14">
        <v>23</v>
      </c>
      <c r="S52" s="3"/>
    </row>
    <row r="53" spans="1:19" ht="16.5" customHeight="1" thickBot="1" thickTop="1">
      <c r="A53" s="26"/>
      <c r="B53" s="212" t="s">
        <v>18</v>
      </c>
      <c r="C53" s="213"/>
      <c r="D53" s="213"/>
      <c r="E53" s="213"/>
      <c r="F53" s="76">
        <f>(VARA(B28:F47))^0.5</f>
        <v>1.8708286933869707</v>
      </c>
      <c r="G53" s="39">
        <f>(VARA(G28:K47))^0.5</f>
        <v>0.02244697455486296</v>
      </c>
      <c r="H53" s="107"/>
      <c r="I53" s="26"/>
      <c r="J53" s="26"/>
      <c r="K53" s="26"/>
      <c r="L53" s="34"/>
      <c r="M53" s="35">
        <f t="shared" si="3"/>
        <v>0</v>
      </c>
      <c r="N53" s="29"/>
      <c r="O53" s="29"/>
      <c r="R53" s="14">
        <f aca="true" t="shared" si="4" ref="R53:R77">R52+1</f>
        <v>24</v>
      </c>
      <c r="S53" s="3"/>
    </row>
    <row r="54" spans="1:19" ht="18" customHeight="1" thickTop="1">
      <c r="A54" s="26"/>
      <c r="B54" s="180" t="s">
        <v>24</v>
      </c>
      <c r="C54" s="181"/>
      <c r="D54" s="181"/>
      <c r="E54" s="214"/>
      <c r="F54" s="150">
        <f>+F55*100</f>
        <v>9.125993626277907</v>
      </c>
      <c r="G54" s="151">
        <f>+G55*100</f>
        <v>1.209862085242344</v>
      </c>
      <c r="H54" s="107"/>
      <c r="I54" s="26"/>
      <c r="J54" s="26"/>
      <c r="K54" s="26"/>
      <c r="L54" s="34"/>
      <c r="M54" s="35">
        <f t="shared" si="3"/>
        <v>0</v>
      </c>
      <c r="N54" s="29"/>
      <c r="O54" s="29"/>
      <c r="R54" s="14">
        <f t="shared" si="4"/>
        <v>25</v>
      </c>
      <c r="S54" s="3"/>
    </row>
    <row r="55" spans="1:19" ht="16.5" thickBot="1">
      <c r="A55" s="26"/>
      <c r="B55" s="215" t="s">
        <v>25</v>
      </c>
      <c r="C55" s="216"/>
      <c r="D55" s="216"/>
      <c r="E55" s="217"/>
      <c r="F55" s="77">
        <f>+F53/F59</f>
        <v>0.09125993626277906</v>
      </c>
      <c r="G55" s="40">
        <f>+G53/G59</f>
        <v>0.01209862085242344</v>
      </c>
      <c r="H55" s="107"/>
      <c r="I55" s="26"/>
      <c r="J55" s="26"/>
      <c r="K55" s="26"/>
      <c r="L55" s="34"/>
      <c r="M55" s="35">
        <f t="shared" si="3"/>
        <v>0</v>
      </c>
      <c r="N55" s="29"/>
      <c r="O55" s="29"/>
      <c r="R55" s="14">
        <f t="shared" si="4"/>
        <v>26</v>
      </c>
      <c r="S55" s="3"/>
    </row>
    <row r="56" spans="1:19" ht="18" customHeight="1" thickTop="1">
      <c r="A56" s="26"/>
      <c r="B56" s="218" t="s">
        <v>26</v>
      </c>
      <c r="C56" s="219"/>
      <c r="D56" s="219"/>
      <c r="E56" s="219"/>
      <c r="F56" s="78">
        <f>+COUNTA(B28:F47)</f>
        <v>6</v>
      </c>
      <c r="G56" s="41">
        <f>COUNTA(G28:K47)</f>
        <v>6</v>
      </c>
      <c r="H56" s="107"/>
      <c r="I56" s="26"/>
      <c r="J56" s="26"/>
      <c r="K56" s="26"/>
      <c r="L56" s="34"/>
      <c r="M56" s="35">
        <f t="shared" si="3"/>
        <v>0</v>
      </c>
      <c r="N56" s="29"/>
      <c r="O56" s="29"/>
      <c r="R56" s="14">
        <f t="shared" si="4"/>
        <v>27</v>
      </c>
      <c r="S56" s="3"/>
    </row>
    <row r="57" spans="1:19" ht="17.25">
      <c r="A57" s="26"/>
      <c r="B57" s="184" t="s">
        <v>27</v>
      </c>
      <c r="C57" s="185"/>
      <c r="D57" s="185"/>
      <c r="E57" s="185"/>
      <c r="F57" s="79">
        <f>ROUNDUP((H21*F55/H19)^2,0)</f>
        <v>6</v>
      </c>
      <c r="G57" s="48">
        <f>ROUNDUP((I21*G55/I19)^2,0)</f>
        <v>1</v>
      </c>
      <c r="H57" s="107"/>
      <c r="I57" s="26"/>
      <c r="J57" s="26"/>
      <c r="K57" s="26"/>
      <c r="L57" s="34"/>
      <c r="M57" s="35">
        <f t="shared" si="3"/>
        <v>0</v>
      </c>
      <c r="N57" s="29"/>
      <c r="O57" s="29"/>
      <c r="R57" s="14">
        <f t="shared" si="4"/>
        <v>28</v>
      </c>
      <c r="S57" s="3"/>
    </row>
    <row r="58" spans="1:19" ht="15.75" customHeight="1" thickBot="1">
      <c r="A58" s="26"/>
      <c r="B58" s="186" t="s">
        <v>28</v>
      </c>
      <c r="C58" s="187"/>
      <c r="D58" s="187"/>
      <c r="E58" s="187"/>
      <c r="F58" s="80" t="str">
        <f>IF(F57&gt;F56,F56-F57,"Не надо")</f>
        <v>Не надо</v>
      </c>
      <c r="G58" s="42" t="str">
        <f>IF(G57&gt;G56,G56-G57,"Не надо")</f>
        <v>Не надо</v>
      </c>
      <c r="H58" s="107"/>
      <c r="I58" s="26"/>
      <c r="J58" s="26"/>
      <c r="K58" s="26"/>
      <c r="L58" s="34"/>
      <c r="M58" s="35">
        <f t="shared" si="3"/>
        <v>0</v>
      </c>
      <c r="N58" s="29"/>
      <c r="O58" s="29"/>
      <c r="R58" s="14">
        <f t="shared" si="4"/>
        <v>29</v>
      </c>
      <c r="S58" s="3"/>
    </row>
    <row r="59" spans="1:19" ht="16.5" thickTop="1">
      <c r="A59" s="26"/>
      <c r="B59" s="180" t="s">
        <v>40</v>
      </c>
      <c r="C59" s="181"/>
      <c r="D59" s="181"/>
      <c r="E59" s="181"/>
      <c r="F59" s="144">
        <f>AVERAGEA(B28:F47)</f>
        <v>20.5</v>
      </c>
      <c r="G59" s="145">
        <f>AVERAGEA(G28:K47)</f>
        <v>1.8553333333333335</v>
      </c>
      <c r="H59" s="107"/>
      <c r="I59" s="26"/>
      <c r="J59" s="26"/>
      <c r="K59" s="26"/>
      <c r="L59" s="34"/>
      <c r="M59" s="35">
        <f t="shared" si="3"/>
        <v>0</v>
      </c>
      <c r="N59" s="29"/>
      <c r="O59" s="29"/>
      <c r="R59" s="14">
        <f t="shared" si="4"/>
        <v>30</v>
      </c>
      <c r="S59" s="3"/>
    </row>
    <row r="60" spans="1:19" ht="18" customHeight="1">
      <c r="A60" s="26"/>
      <c r="B60" s="210" t="s">
        <v>30</v>
      </c>
      <c r="C60" s="211"/>
      <c r="D60" s="211"/>
      <c r="E60" s="211"/>
      <c r="F60" s="146">
        <f>MAXA(B28:F47)</f>
        <v>23</v>
      </c>
      <c r="G60" s="147">
        <f>MAXA(G28:K47)</f>
        <v>1.888</v>
      </c>
      <c r="H60" s="107"/>
      <c r="I60" s="26"/>
      <c r="J60" s="26"/>
      <c r="K60" s="26"/>
      <c r="L60" s="34"/>
      <c r="M60" s="35">
        <f t="shared" si="3"/>
        <v>0</v>
      </c>
      <c r="N60" s="29"/>
      <c r="O60" s="29"/>
      <c r="R60" s="14">
        <f t="shared" si="4"/>
        <v>31</v>
      </c>
      <c r="S60" s="3"/>
    </row>
    <row r="61" spans="1:19" ht="18" thickBot="1">
      <c r="A61" s="26"/>
      <c r="B61" s="182" t="s">
        <v>29</v>
      </c>
      <c r="C61" s="183"/>
      <c r="D61" s="183"/>
      <c r="E61" s="183"/>
      <c r="F61" s="148">
        <f>MINA(B28:F47)</f>
        <v>18</v>
      </c>
      <c r="G61" s="149">
        <f>MINA(G28:K47)</f>
        <v>1.82</v>
      </c>
      <c r="H61" s="107"/>
      <c r="I61" s="26"/>
      <c r="J61" s="26"/>
      <c r="K61" s="26"/>
      <c r="L61" s="34"/>
      <c r="M61" s="35">
        <f t="shared" si="3"/>
        <v>0</v>
      </c>
      <c r="N61" s="29"/>
      <c r="O61" s="29"/>
      <c r="R61" s="14">
        <f t="shared" si="4"/>
        <v>32</v>
      </c>
      <c r="S61" s="3"/>
    </row>
    <row r="62" spans="1:19" ht="16.5" thickBot="1">
      <c r="A62" s="26"/>
      <c r="B62" s="108"/>
      <c r="C62" s="108"/>
      <c r="D62" s="106"/>
      <c r="E62" s="108"/>
      <c r="F62" s="108"/>
      <c r="G62" s="108"/>
      <c r="H62" s="107"/>
      <c r="I62" s="107"/>
      <c r="J62" s="107"/>
      <c r="K62" s="107"/>
      <c r="L62" s="34"/>
      <c r="M62" s="35">
        <f t="shared" si="3"/>
        <v>0</v>
      </c>
      <c r="N62" s="29"/>
      <c r="O62" s="29"/>
      <c r="R62" s="14">
        <f t="shared" si="4"/>
        <v>33</v>
      </c>
      <c r="S62" s="3"/>
    </row>
    <row r="63" spans="1:19" ht="18.75" thickBot="1">
      <c r="A63" s="26"/>
      <c r="B63" s="138" t="s">
        <v>56</v>
      </c>
      <c r="C63" s="139"/>
      <c r="D63" s="116"/>
      <c r="E63" s="108"/>
      <c r="F63" s="114" t="s">
        <v>9</v>
      </c>
      <c r="G63" s="115" t="s">
        <v>10</v>
      </c>
      <c r="H63" s="107"/>
      <c r="I63" s="107"/>
      <c r="J63" s="107"/>
      <c r="K63" s="107"/>
      <c r="L63" s="34"/>
      <c r="M63" s="35">
        <f t="shared" si="3"/>
        <v>0</v>
      </c>
      <c r="N63" s="29"/>
      <c r="O63" s="29"/>
      <c r="R63" s="14">
        <f t="shared" si="4"/>
        <v>34</v>
      </c>
      <c r="S63" s="3"/>
    </row>
    <row r="64" spans="1:19" ht="18">
      <c r="A64" s="26"/>
      <c r="B64" s="140" t="s">
        <v>76</v>
      </c>
      <c r="C64" s="141"/>
      <c r="D64" s="36"/>
      <c r="E64" s="26"/>
      <c r="F64" s="81">
        <v>20</v>
      </c>
      <c r="G64" s="45">
        <v>30.4</v>
      </c>
      <c r="H64" s="24"/>
      <c r="I64" s="173" t="s">
        <v>49</v>
      </c>
      <c r="J64" s="174"/>
      <c r="K64" s="175"/>
      <c r="L64" s="34"/>
      <c r="M64" s="35">
        <f t="shared" si="3"/>
        <v>0</v>
      </c>
      <c r="N64" s="29"/>
      <c r="O64" s="29"/>
      <c r="R64" s="14">
        <f t="shared" si="4"/>
        <v>35</v>
      </c>
      <c r="S64" s="3"/>
    </row>
    <row r="65" spans="1:19" ht="16.5" thickBot="1">
      <c r="A65" s="26"/>
      <c r="B65" s="26"/>
      <c r="C65" s="26"/>
      <c r="D65" s="36"/>
      <c r="E65" s="26"/>
      <c r="F65" s="44" t="str">
        <f>IF(O96-O95&gt;0,"ОК !","ГРУБАЯ")</f>
        <v>ОК !</v>
      </c>
      <c r="G65" s="46" t="str">
        <f>IF(P96-P95&gt;0,"ОК !","ГРУБАЯ")</f>
        <v>ГРУБАЯ</v>
      </c>
      <c r="H65" s="24"/>
      <c r="I65" s="196" t="s">
        <v>50</v>
      </c>
      <c r="J65" s="197"/>
      <c r="K65" s="198"/>
      <c r="L65" s="34"/>
      <c r="M65" s="35">
        <f t="shared" si="3"/>
        <v>0</v>
      </c>
      <c r="N65" s="29"/>
      <c r="O65" s="29"/>
      <c r="R65" s="14">
        <f t="shared" si="4"/>
        <v>36</v>
      </c>
      <c r="S65" s="3"/>
    </row>
    <row r="66" spans="1:19" ht="15.75">
      <c r="A66" s="26"/>
      <c r="B66" s="26"/>
      <c r="C66" s="26"/>
      <c r="D66" s="36"/>
      <c r="E66" s="37"/>
      <c r="F66" s="37"/>
      <c r="G66" s="26"/>
      <c r="H66" s="24"/>
      <c r="I66" s="24"/>
      <c r="J66" s="24"/>
      <c r="K66" s="24"/>
      <c r="L66" s="34"/>
      <c r="M66" s="35">
        <f t="shared" si="3"/>
        <v>0</v>
      </c>
      <c r="N66" s="29"/>
      <c r="O66" s="29"/>
      <c r="R66" s="14">
        <f t="shared" si="4"/>
        <v>37</v>
      </c>
      <c r="S66" s="3"/>
    </row>
    <row r="67" spans="1:19" ht="17.25">
      <c r="A67" s="26"/>
      <c r="B67" s="50" t="s">
        <v>42</v>
      </c>
      <c r="C67" s="17"/>
      <c r="D67" s="17"/>
      <c r="E67" s="17"/>
      <c r="F67" s="17"/>
      <c r="G67" s="49"/>
      <c r="H67" s="49"/>
      <c r="I67" s="49"/>
      <c r="J67" s="49"/>
      <c r="K67" s="49"/>
      <c r="L67" s="34"/>
      <c r="M67" s="35">
        <f t="shared" si="3"/>
        <v>0</v>
      </c>
      <c r="N67" s="29"/>
      <c r="O67" s="29"/>
      <c r="R67" s="14">
        <f t="shared" si="4"/>
        <v>38</v>
      </c>
      <c r="S67" s="3"/>
    </row>
    <row r="68" spans="1:19" ht="15.75">
      <c r="A68" s="26"/>
      <c r="B68" s="50" t="s">
        <v>43</v>
      </c>
      <c r="C68" s="17"/>
      <c r="D68" s="16"/>
      <c r="E68" s="17"/>
      <c r="F68" s="17"/>
      <c r="G68" s="49"/>
      <c r="H68" s="49"/>
      <c r="I68" s="49"/>
      <c r="J68" s="49"/>
      <c r="K68" s="49"/>
      <c r="L68" s="34"/>
      <c r="M68" s="35" t="e">
        <f>(#REF!)^2</f>
        <v>#REF!</v>
      </c>
      <c r="N68" s="29"/>
      <c r="O68" s="29"/>
      <c r="R68" s="14">
        <f t="shared" si="4"/>
        <v>39</v>
      </c>
      <c r="S68" s="3"/>
    </row>
    <row r="69" spans="1:19" ht="15.75">
      <c r="A69" s="26"/>
      <c r="B69" s="51" t="s">
        <v>46</v>
      </c>
      <c r="C69" s="17"/>
      <c r="D69" s="16"/>
      <c r="E69" s="17"/>
      <c r="F69" s="17"/>
      <c r="G69" s="49"/>
      <c r="H69" s="49"/>
      <c r="I69" s="49"/>
      <c r="J69" s="49"/>
      <c r="K69" s="49"/>
      <c r="L69" s="34"/>
      <c r="M69" s="35">
        <f t="shared" si="3"/>
        <v>0</v>
      </c>
      <c r="N69" s="29"/>
      <c r="O69" s="29"/>
      <c r="R69" s="14" t="e">
        <f>#REF!+1</f>
        <v>#REF!</v>
      </c>
      <c r="S69" s="3"/>
    </row>
    <row r="70" spans="1:19" ht="15.75">
      <c r="A70" s="26"/>
      <c r="B70" s="51" t="s">
        <v>44</v>
      </c>
      <c r="C70" s="18"/>
      <c r="D70" s="18"/>
      <c r="E70" s="18"/>
      <c r="F70" s="18"/>
      <c r="G70" s="49"/>
      <c r="H70" s="49"/>
      <c r="I70" s="49"/>
      <c r="J70" s="49"/>
      <c r="K70" s="49"/>
      <c r="L70" s="34"/>
      <c r="M70" s="35" t="e">
        <f>(#REF!)^2</f>
        <v>#REF!</v>
      </c>
      <c r="N70" s="29"/>
      <c r="O70" s="29"/>
      <c r="R70" s="14" t="e">
        <f t="shared" si="4"/>
        <v>#REF!</v>
      </c>
      <c r="S70" s="3"/>
    </row>
    <row r="71" spans="1:19" ht="15.75">
      <c r="A71" s="26"/>
      <c r="B71" s="52" t="s">
        <v>45</v>
      </c>
      <c r="C71" s="18"/>
      <c r="D71" s="53"/>
      <c r="E71" s="18"/>
      <c r="F71" s="18"/>
      <c r="G71" s="49"/>
      <c r="H71" s="49"/>
      <c r="I71" s="49"/>
      <c r="J71" s="49"/>
      <c r="K71" s="49"/>
      <c r="L71" s="34"/>
      <c r="M71" s="35">
        <f t="shared" si="3"/>
        <v>0</v>
      </c>
      <c r="N71" s="29"/>
      <c r="O71" s="29"/>
      <c r="R71" s="14" t="e">
        <f>#REF!+1</f>
        <v>#REF!</v>
      </c>
      <c r="S71" s="3"/>
    </row>
    <row r="72" spans="1:19" ht="15.75">
      <c r="A72" s="26"/>
      <c r="B72" s="52" t="s">
        <v>0</v>
      </c>
      <c r="C72" s="49"/>
      <c r="D72" s="49"/>
      <c r="E72" s="49"/>
      <c r="F72" s="49"/>
      <c r="G72" s="49"/>
      <c r="H72" s="49"/>
      <c r="I72" s="49"/>
      <c r="J72" s="49"/>
      <c r="K72" s="49"/>
      <c r="L72" s="34"/>
      <c r="M72" s="35">
        <f t="shared" si="3"/>
        <v>0</v>
      </c>
      <c r="N72" s="29"/>
      <c r="O72" s="29"/>
      <c r="R72" s="14" t="e">
        <f t="shared" si="4"/>
        <v>#REF!</v>
      </c>
      <c r="S72" s="3"/>
    </row>
    <row r="73" spans="1:19" ht="15.75">
      <c r="A73" s="26"/>
      <c r="B73" s="54"/>
      <c r="C73" s="54"/>
      <c r="D73" s="36"/>
      <c r="E73" s="54"/>
      <c r="F73" s="54"/>
      <c r="G73" s="24"/>
      <c r="H73" s="24"/>
      <c r="I73" s="24"/>
      <c r="J73" s="24"/>
      <c r="K73" s="24"/>
      <c r="L73" s="34"/>
      <c r="M73" s="35">
        <f t="shared" si="3"/>
        <v>0</v>
      </c>
      <c r="N73" s="29"/>
      <c r="O73" s="29"/>
      <c r="R73" s="14" t="e">
        <f t="shared" si="4"/>
        <v>#REF!</v>
      </c>
      <c r="S73" s="3"/>
    </row>
    <row r="74" spans="1:19" ht="15.75">
      <c r="A74" s="26"/>
      <c r="B74" s="131" t="s">
        <v>72</v>
      </c>
      <c r="C74" s="126"/>
      <c r="D74" s="126"/>
      <c r="E74" s="126"/>
      <c r="F74" s="127"/>
      <c r="G74" s="126"/>
      <c r="H74" s="133"/>
      <c r="I74" s="132"/>
      <c r="J74" s="24"/>
      <c r="K74" s="24"/>
      <c r="L74" s="34"/>
      <c r="M74" s="35">
        <f t="shared" si="3"/>
        <v>0</v>
      </c>
      <c r="N74" s="29"/>
      <c r="O74" s="29"/>
      <c r="R74" s="14" t="e">
        <f t="shared" si="4"/>
        <v>#REF!</v>
      </c>
      <c r="S74" s="3"/>
    </row>
    <row r="75" spans="1:19" ht="18" customHeight="1">
      <c r="A75" s="26"/>
      <c r="B75" s="176" t="s">
        <v>59</v>
      </c>
      <c r="C75" s="176"/>
      <c r="D75" s="176"/>
      <c r="E75" s="176"/>
      <c r="F75" s="176"/>
      <c r="G75" s="176"/>
      <c r="H75" s="134"/>
      <c r="I75" s="134"/>
      <c r="J75" s="24"/>
      <c r="K75" s="24"/>
      <c r="L75" s="34"/>
      <c r="M75" s="35">
        <f t="shared" si="3"/>
        <v>0</v>
      </c>
      <c r="N75" s="29"/>
      <c r="O75" s="29"/>
      <c r="R75" s="14" t="e">
        <f t="shared" si="4"/>
        <v>#REF!</v>
      </c>
      <c r="S75" s="3"/>
    </row>
    <row r="76" spans="1:19" ht="15" customHeight="1">
      <c r="A76" s="26"/>
      <c r="B76" s="176"/>
      <c r="C76" s="176"/>
      <c r="D76" s="176"/>
      <c r="E76" s="176"/>
      <c r="F76" s="176"/>
      <c r="G76" s="176"/>
      <c r="H76" s="134"/>
      <c r="I76" s="134"/>
      <c r="J76" s="24"/>
      <c r="K76" s="24"/>
      <c r="L76" s="34"/>
      <c r="M76" s="35">
        <f t="shared" si="3"/>
        <v>0</v>
      </c>
      <c r="N76" s="29"/>
      <c r="O76" s="29"/>
      <c r="R76" s="14" t="e">
        <f t="shared" si="4"/>
        <v>#REF!</v>
      </c>
      <c r="S76" s="3"/>
    </row>
    <row r="77" spans="1:20" ht="15" customHeight="1" thickBot="1">
      <c r="A77" s="26"/>
      <c r="B77" s="176"/>
      <c r="C77" s="176"/>
      <c r="D77" s="176"/>
      <c r="E77" s="176"/>
      <c r="F77" s="176"/>
      <c r="G77" s="176"/>
      <c r="H77" s="134"/>
      <c r="I77" s="134"/>
      <c r="J77" s="24"/>
      <c r="K77" s="24"/>
      <c r="L77" s="34"/>
      <c r="M77" s="35"/>
      <c r="N77" s="29"/>
      <c r="O77" s="29"/>
      <c r="P77" s="20"/>
      <c r="Q77" s="20"/>
      <c r="R77" s="15" t="e">
        <f t="shared" si="4"/>
        <v>#REF!</v>
      </c>
      <c r="S77" s="4"/>
      <c r="T77" s="20"/>
    </row>
    <row r="78" spans="1:20" ht="15" customHeight="1" thickBot="1" thickTop="1">
      <c r="A78" s="26"/>
      <c r="B78" s="128" t="s">
        <v>60</v>
      </c>
      <c r="C78" s="168" t="s">
        <v>61</v>
      </c>
      <c r="D78" s="168"/>
      <c r="E78" s="168"/>
      <c r="F78" s="168"/>
      <c r="G78" s="168"/>
      <c r="H78" s="135"/>
      <c r="I78" s="164" t="s">
        <v>57</v>
      </c>
      <c r="J78" s="166" t="s">
        <v>47</v>
      </c>
      <c r="K78" s="200" t="s">
        <v>48</v>
      </c>
      <c r="L78" s="34"/>
      <c r="M78" s="35"/>
      <c r="N78" s="29"/>
      <c r="O78" s="29"/>
      <c r="P78" s="20"/>
      <c r="Q78" s="20"/>
      <c r="R78" s="20"/>
      <c r="S78" s="20"/>
      <c r="T78" s="20"/>
    </row>
    <row r="79" spans="1:20" ht="15" customHeight="1" thickBot="1">
      <c r="A79" s="26"/>
      <c r="B79" s="220" t="s">
        <v>62</v>
      </c>
      <c r="C79" s="163" t="s">
        <v>63</v>
      </c>
      <c r="D79" s="163"/>
      <c r="E79" s="163"/>
      <c r="F79" s="163"/>
      <c r="G79" s="163"/>
      <c r="H79" s="136"/>
      <c r="I79" s="165"/>
      <c r="J79" s="167"/>
      <c r="K79" s="205"/>
      <c r="L79" s="34"/>
      <c r="M79" s="35"/>
      <c r="N79" s="29"/>
      <c r="O79" s="29"/>
      <c r="P79" s="20"/>
      <c r="Q79" s="20"/>
      <c r="R79" s="20"/>
      <c r="S79" s="20"/>
      <c r="T79" s="20"/>
    </row>
    <row r="80" spans="1:20" ht="15" customHeight="1" thickBot="1">
      <c r="A80" s="26"/>
      <c r="B80" s="220"/>
      <c r="C80" s="163"/>
      <c r="D80" s="163"/>
      <c r="E80" s="163"/>
      <c r="F80" s="163"/>
      <c r="G80" s="163"/>
      <c r="H80" s="136"/>
      <c r="I80" s="156" t="s">
        <v>73</v>
      </c>
      <c r="J80" s="166">
        <f>+H20</f>
        <v>20</v>
      </c>
      <c r="K80" s="200">
        <f>+I20</f>
        <v>30</v>
      </c>
      <c r="L80" s="34"/>
      <c r="M80" s="35"/>
      <c r="N80" s="29"/>
      <c r="O80" s="29"/>
      <c r="P80" s="20"/>
      <c r="Q80" s="20"/>
      <c r="R80" s="20"/>
      <c r="S80" s="20"/>
      <c r="T80" s="20"/>
    </row>
    <row r="81" spans="1:20" ht="15" customHeight="1" thickBot="1">
      <c r="A81" s="26"/>
      <c r="B81" s="220" t="s">
        <v>64</v>
      </c>
      <c r="C81" s="163" t="s">
        <v>65</v>
      </c>
      <c r="D81" s="163"/>
      <c r="E81" s="163"/>
      <c r="F81" s="163"/>
      <c r="G81" s="163"/>
      <c r="H81" s="136"/>
      <c r="I81" s="157"/>
      <c r="J81" s="199"/>
      <c r="K81" s="201"/>
      <c r="L81" s="29"/>
      <c r="M81" s="29"/>
      <c r="N81" s="29"/>
      <c r="O81" s="29"/>
      <c r="P81" s="20"/>
      <c r="Q81" s="20"/>
      <c r="R81" s="20"/>
      <c r="S81" s="20"/>
      <c r="T81" s="20"/>
    </row>
    <row r="82" spans="1:20" ht="16.5" thickBot="1">
      <c r="A82" s="26"/>
      <c r="B82" s="220"/>
      <c r="C82" s="163"/>
      <c r="D82" s="163"/>
      <c r="E82" s="163"/>
      <c r="F82" s="163"/>
      <c r="G82" s="163"/>
      <c r="H82" s="136"/>
      <c r="I82" s="157"/>
      <c r="J82" s="199"/>
      <c r="K82" s="201"/>
      <c r="L82" s="29"/>
      <c r="M82" s="29"/>
      <c r="N82" s="29"/>
      <c r="O82" s="29"/>
      <c r="P82" s="20"/>
      <c r="Q82" s="20"/>
      <c r="R82" s="20"/>
      <c r="S82" s="20"/>
      <c r="T82" s="20"/>
    </row>
    <row r="83" spans="1:15" ht="15" customHeight="1" thickBot="1">
      <c r="A83" s="26"/>
      <c r="B83" s="160" t="s">
        <v>66</v>
      </c>
      <c r="C83" s="155" t="s">
        <v>67</v>
      </c>
      <c r="D83" s="155"/>
      <c r="E83" s="155"/>
      <c r="F83" s="155"/>
      <c r="G83" s="155"/>
      <c r="H83" s="137"/>
      <c r="I83" s="158" t="s">
        <v>74</v>
      </c>
      <c r="J83" s="202">
        <f>+F59</f>
        <v>20.5</v>
      </c>
      <c r="K83" s="193">
        <f>+G59</f>
        <v>1.8553333333333335</v>
      </c>
      <c r="L83" s="26"/>
      <c r="M83" s="26"/>
      <c r="N83" s="26"/>
      <c r="O83" s="26"/>
    </row>
    <row r="84" spans="1:15" ht="16.5" thickBot="1">
      <c r="A84" s="26"/>
      <c r="B84" s="160"/>
      <c r="C84" s="155"/>
      <c r="D84" s="155"/>
      <c r="E84" s="155"/>
      <c r="F84" s="155"/>
      <c r="G84" s="155"/>
      <c r="H84" s="137"/>
      <c r="I84" s="157"/>
      <c r="J84" s="203"/>
      <c r="K84" s="194"/>
      <c r="L84" s="26"/>
      <c r="M84" s="26"/>
      <c r="N84" s="26"/>
      <c r="O84" s="26"/>
    </row>
    <row r="85" spans="1:15" ht="16.5" thickBot="1">
      <c r="A85" s="26"/>
      <c r="B85" s="160"/>
      <c r="C85" s="155"/>
      <c r="D85" s="155"/>
      <c r="E85" s="155"/>
      <c r="F85" s="155"/>
      <c r="G85" s="155"/>
      <c r="H85" s="137"/>
      <c r="I85" s="159"/>
      <c r="J85" s="204"/>
      <c r="K85" s="195"/>
      <c r="L85" s="26"/>
      <c r="M85" s="26"/>
      <c r="N85" s="26"/>
      <c r="O85" s="26"/>
    </row>
    <row r="86" spans="1:15" ht="15" customHeight="1" thickBot="1">
      <c r="A86" s="26"/>
      <c r="B86" s="152" t="s">
        <v>68</v>
      </c>
      <c r="C86" s="155" t="s">
        <v>69</v>
      </c>
      <c r="D86" s="155"/>
      <c r="E86" s="155"/>
      <c r="F86" s="155"/>
      <c r="G86" s="155"/>
      <c r="H86" s="137"/>
      <c r="I86" s="161" t="s">
        <v>58</v>
      </c>
      <c r="J86" s="207">
        <f>+H20*(0.0734*(F54-5)^2+1.5927*(F54-5)+81.387)/100</f>
        <v>17.841603737286547</v>
      </c>
      <c r="K86" s="191">
        <f>+I20*(0.0734*(G54-5)^2+1.5927*(G54-5)+81.387)/100</f>
        <v>22.92145470494134</v>
      </c>
      <c r="L86" s="26"/>
      <c r="M86" s="26"/>
      <c r="N86" s="26"/>
      <c r="O86" s="26"/>
    </row>
    <row r="87" spans="1:15" ht="16.5" thickBot="1">
      <c r="A87" s="26"/>
      <c r="B87" s="153"/>
      <c r="C87" s="155"/>
      <c r="D87" s="155"/>
      <c r="E87" s="155"/>
      <c r="F87" s="155"/>
      <c r="G87" s="155"/>
      <c r="H87" s="137"/>
      <c r="I87" s="161"/>
      <c r="J87" s="207"/>
      <c r="K87" s="191"/>
      <c r="L87" s="26"/>
      <c r="M87" s="26"/>
      <c r="N87" s="26"/>
      <c r="O87" s="26"/>
    </row>
    <row r="88" spans="1:15" ht="17.25" customHeight="1" thickBot="1">
      <c r="A88" s="26"/>
      <c r="B88" s="154"/>
      <c r="C88" s="155"/>
      <c r="D88" s="155"/>
      <c r="E88" s="155"/>
      <c r="F88" s="155"/>
      <c r="G88" s="155"/>
      <c r="H88" s="137"/>
      <c r="I88" s="162"/>
      <c r="J88" s="208"/>
      <c r="K88" s="206"/>
      <c r="L88" s="26"/>
      <c r="M88" s="26"/>
      <c r="N88" s="26"/>
      <c r="O88" s="26"/>
    </row>
    <row r="89" spans="1:15" ht="15.75" customHeight="1" thickBot="1">
      <c r="A89" s="26"/>
      <c r="B89" s="152" t="s">
        <v>70</v>
      </c>
      <c r="C89" s="155" t="s">
        <v>71</v>
      </c>
      <c r="D89" s="155"/>
      <c r="E89" s="155"/>
      <c r="F89" s="155"/>
      <c r="G89" s="155"/>
      <c r="H89" s="137"/>
      <c r="I89" s="161" t="s">
        <v>75</v>
      </c>
      <c r="J89" s="207">
        <f>+F59*(1-1.64*F55)</f>
        <v>17.43184094284537</v>
      </c>
      <c r="K89" s="191">
        <f>+G59*(1-1.64*G55)</f>
        <v>1.8185202950633583</v>
      </c>
      <c r="L89" s="26"/>
      <c r="M89" s="26"/>
      <c r="N89" s="26"/>
      <c r="O89" s="26"/>
    </row>
    <row r="90" spans="1:15" ht="16.5" thickBot="1">
      <c r="A90" s="26"/>
      <c r="B90" s="153"/>
      <c r="C90" s="155"/>
      <c r="D90" s="155"/>
      <c r="E90" s="155"/>
      <c r="F90" s="155"/>
      <c r="G90" s="155"/>
      <c r="H90" s="137"/>
      <c r="I90" s="161"/>
      <c r="J90" s="207"/>
      <c r="K90" s="191"/>
      <c r="L90" s="26"/>
      <c r="M90" s="26"/>
      <c r="N90" s="26"/>
      <c r="O90" s="26"/>
    </row>
    <row r="91" spans="1:15" ht="16.5" thickBot="1">
      <c r="A91" s="26"/>
      <c r="B91" s="154"/>
      <c r="C91" s="155"/>
      <c r="D91" s="155"/>
      <c r="E91" s="155"/>
      <c r="F91" s="155"/>
      <c r="G91" s="155"/>
      <c r="H91" s="137"/>
      <c r="I91" s="165"/>
      <c r="J91" s="209"/>
      <c r="K91" s="192"/>
      <c r="L91" s="26"/>
      <c r="M91" s="26"/>
      <c r="N91" s="26"/>
      <c r="O91" s="26"/>
    </row>
    <row r="92" spans="1:15" ht="15.75">
      <c r="A92" s="26"/>
      <c r="B92" s="26"/>
      <c r="C92" s="26"/>
      <c r="D92" s="23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5.75">
      <c r="A93" s="26"/>
      <c r="B93" s="26"/>
      <c r="C93" s="26"/>
      <c r="D93" s="23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6" ht="15.75">
      <c r="A94" s="26"/>
      <c r="B94" s="26"/>
      <c r="C94" s="26"/>
      <c r="D94" s="23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9"/>
      <c r="P94" s="20"/>
    </row>
    <row r="95" spans="1:17" ht="15.75">
      <c r="A95" s="26"/>
      <c r="B95" s="26"/>
      <c r="C95" s="26"/>
      <c r="D95" s="23"/>
      <c r="E95" s="26"/>
      <c r="F95" s="26"/>
      <c r="G95" s="26"/>
      <c r="H95" s="27"/>
      <c r="I95" s="26"/>
      <c r="J95" s="26"/>
      <c r="K95" s="26"/>
      <c r="L95" s="26"/>
      <c r="M95" s="26"/>
      <c r="N95" s="26"/>
      <c r="O95" s="129">
        <f>ABS(F64-F59)/F53</f>
        <v>0.2672612419124244</v>
      </c>
      <c r="P95" s="21">
        <f>ABS(G64-G59)/G53</f>
        <v>1271.6487291817546</v>
      </c>
      <c r="Q95" s="12"/>
    </row>
    <row r="96" spans="1:17" ht="15.75">
      <c r="A96" s="26"/>
      <c r="B96" s="26"/>
      <c r="C96" s="26"/>
      <c r="D96" s="23"/>
      <c r="E96" s="26"/>
      <c r="F96" s="26"/>
      <c r="G96" s="26"/>
      <c r="H96" s="94"/>
      <c r="I96" s="26"/>
      <c r="J96" s="26"/>
      <c r="K96" s="26"/>
      <c r="L96" s="26"/>
      <c r="M96" s="26"/>
      <c r="N96" s="26"/>
      <c r="O96" s="29">
        <f>H21*SQRT(ABS(H22-1))/SQRT(ABS(H22-2-H21^2))</f>
        <v>3.5593584072366267</v>
      </c>
      <c r="P96" s="20">
        <f>I21*SQRT(ABS(I22-1))/SQRT(ABS(I22-2-I21^2))</f>
        <v>3.5593584072366267</v>
      </c>
      <c r="Q96" s="12"/>
    </row>
    <row r="97" spans="1:17" ht="15.75">
      <c r="A97" s="26"/>
      <c r="B97" s="26"/>
      <c r="C97" s="26"/>
      <c r="D97" s="23"/>
      <c r="E97" s="26"/>
      <c r="F97" s="26"/>
      <c r="G97" s="26"/>
      <c r="H97" s="27"/>
      <c r="I97" s="26"/>
      <c r="J97" s="26"/>
      <c r="K97" s="26"/>
      <c r="L97" s="26"/>
      <c r="M97" s="26"/>
      <c r="N97" s="26"/>
      <c r="O97" s="29"/>
      <c r="P97" s="20"/>
      <c r="Q97" s="12"/>
    </row>
    <row r="98" spans="1:17" ht="15.75">
      <c r="A98" s="26"/>
      <c r="B98" s="26"/>
      <c r="C98" s="26"/>
      <c r="D98" s="23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130"/>
      <c r="P98" s="12"/>
      <c r="Q98" s="12"/>
    </row>
    <row r="99" spans="1:17" ht="15.75">
      <c r="A99" s="26"/>
      <c r="B99" s="26"/>
      <c r="C99" s="26"/>
      <c r="D99" s="23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130"/>
      <c r="P99" s="12"/>
      <c r="Q99" s="12"/>
    </row>
    <row r="100" spans="1:17" ht="15.75">
      <c r="A100" s="26"/>
      <c r="B100" s="26"/>
      <c r="C100" s="26"/>
      <c r="D100" s="23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130"/>
      <c r="P100" s="11"/>
      <c r="Q100" s="12"/>
    </row>
    <row r="101" spans="1:15" s="22" customFormat="1" ht="15.75">
      <c r="A101" s="24"/>
      <c r="B101" s="94"/>
      <c r="C101" s="94"/>
      <c r="D101" s="94"/>
      <c r="E101" s="94"/>
      <c r="F101" s="94"/>
      <c r="G101" s="94"/>
      <c r="H101" s="94"/>
      <c r="I101" s="24"/>
      <c r="J101" s="24"/>
      <c r="K101" s="24"/>
      <c r="L101" s="24"/>
      <c r="M101" s="24"/>
      <c r="N101" s="24"/>
      <c r="O101" s="24"/>
    </row>
    <row r="102" spans="1:15" ht="15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15.75">
      <c r="A103" s="26"/>
      <c r="B103" s="27"/>
      <c r="C103" s="27"/>
      <c r="D103" s="27"/>
      <c r="E103" s="27"/>
      <c r="F103" s="27"/>
      <c r="G103" s="27"/>
      <c r="H103" s="27"/>
      <c r="I103" s="26"/>
      <c r="J103" s="26"/>
      <c r="K103" s="26"/>
      <c r="L103" s="26"/>
      <c r="M103" s="26"/>
      <c r="N103" s="26"/>
      <c r="O103" s="26"/>
    </row>
    <row r="104" spans="1:15" ht="15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t="15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ht="15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15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ht="15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ht="15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ht="15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15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ht="15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ht="15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ht="15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ht="15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15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ht="15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15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15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5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ht="15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15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ht="15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15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ht="15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15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ht="15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15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ht="15.75">
      <c r="A129" s="26"/>
      <c r="B129" s="26"/>
      <c r="C129" s="95"/>
      <c r="D129" s="96"/>
      <c r="E129" s="95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ht="15.75">
      <c r="A130" s="26"/>
      <c r="B130" s="26"/>
      <c r="C130" s="95"/>
      <c r="D130" s="96"/>
      <c r="E130" s="95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15.75">
      <c r="A131" s="26"/>
      <c r="B131" s="26"/>
      <c r="C131" s="95"/>
      <c r="D131" s="96"/>
      <c r="E131" s="95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5.75">
      <c r="A132" s="26"/>
      <c r="B132" s="26"/>
      <c r="C132" s="95"/>
      <c r="D132" s="96"/>
      <c r="E132" s="95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15.75">
      <c r="A133" s="26"/>
      <c r="B133" s="26"/>
      <c r="C133" s="95"/>
      <c r="D133" s="96"/>
      <c r="E133" s="95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5.75">
      <c r="A134" s="26"/>
      <c r="B134" s="26"/>
      <c r="C134" s="26"/>
      <c r="D134" s="143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5.75">
      <c r="A135" s="26"/>
      <c r="B135" s="26"/>
      <c r="C135" s="26"/>
      <c r="D135" s="143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5.75">
      <c r="A136" s="26"/>
      <c r="B136" s="26"/>
      <c r="C136" s="26"/>
      <c r="D136" s="143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5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ht="15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5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ht="15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ht="15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ht="15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ht="15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5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15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15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15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5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ht="15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15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</sheetData>
  <sheetProtection sheet="1" objects="1" scenarios="1"/>
  <mergeCells count="47">
    <mergeCell ref="D17:G17"/>
    <mergeCell ref="B26:D27"/>
    <mergeCell ref="E26:E27"/>
    <mergeCell ref="F26:F27"/>
    <mergeCell ref="G26:I27"/>
    <mergeCell ref="J89:J91"/>
    <mergeCell ref="B60:E60"/>
    <mergeCell ref="B53:E53"/>
    <mergeCell ref="B54:E54"/>
    <mergeCell ref="B55:E55"/>
    <mergeCell ref="B56:E56"/>
    <mergeCell ref="C86:G88"/>
    <mergeCell ref="B79:B80"/>
    <mergeCell ref="C79:G80"/>
    <mergeCell ref="B81:B82"/>
    <mergeCell ref="K89:K91"/>
    <mergeCell ref="K83:K85"/>
    <mergeCell ref="I65:K65"/>
    <mergeCell ref="I89:I91"/>
    <mergeCell ref="J80:J82"/>
    <mergeCell ref="K80:K82"/>
    <mergeCell ref="J83:J85"/>
    <mergeCell ref="K78:K79"/>
    <mergeCell ref="K86:K88"/>
    <mergeCell ref="J86:J88"/>
    <mergeCell ref="K26:K27"/>
    <mergeCell ref="I64:K64"/>
    <mergeCell ref="B75:G77"/>
    <mergeCell ref="B51:E51"/>
    <mergeCell ref="B59:E59"/>
    <mergeCell ref="B61:E61"/>
    <mergeCell ref="B57:E57"/>
    <mergeCell ref="B58:E58"/>
    <mergeCell ref="B52:E52"/>
    <mergeCell ref="I78:I79"/>
    <mergeCell ref="J78:J79"/>
    <mergeCell ref="C78:G78"/>
    <mergeCell ref="J26:J27"/>
    <mergeCell ref="B89:B91"/>
    <mergeCell ref="C89:G91"/>
    <mergeCell ref="I80:I82"/>
    <mergeCell ref="I83:I85"/>
    <mergeCell ref="B83:B85"/>
    <mergeCell ref="C83:G85"/>
    <mergeCell ref="B86:B88"/>
    <mergeCell ref="I86:I88"/>
    <mergeCell ref="C81:G82"/>
  </mergeCells>
  <printOptions horizontalCentered="1"/>
  <pageMargins left="0.984251968503937" right="0.984251968503937" top="0.984251968503937" bottom="0.984251968503937" header="0.5118110236220472" footer="0.5118110236220472"/>
  <pageSetup blackAndWhite="1" horizontalDpi="240" verticalDpi="24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Alexandr-admin</cp:lastModifiedBy>
  <cp:lastPrinted>1997-03-01T22:50:15Z</cp:lastPrinted>
  <dcterms:created xsi:type="dcterms:W3CDTF">1999-02-20T11:45:13Z</dcterms:created>
  <dcterms:modified xsi:type="dcterms:W3CDTF">2016-04-07T21:27:13Z</dcterms:modified>
  <cp:category/>
  <cp:version/>
  <cp:contentType/>
  <cp:contentStatus/>
</cp:coreProperties>
</file>