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6825" windowHeight="4590" tabRatio="583" activeTab="0"/>
  </bookViews>
  <sheets>
    <sheet name="ПФЭ-2F" sheetId="1" r:id="rId1"/>
    <sheet name="Натур.вычисления" sheetId="2" r:id="rId2"/>
    <sheet name="Диаграмма - изометрия" sheetId="3" r:id="rId3"/>
    <sheet name="Диаграмма - вид сверху" sheetId="4" r:id="rId4"/>
    <sheet name="Рис.3" sheetId="5" r:id="rId5"/>
  </sheets>
  <definedNames/>
  <calcPr fullCalcOnLoad="1"/>
</workbook>
</file>

<file path=xl/sharedStrings.xml><?xml version="1.0" encoding="utf-8"?>
<sst xmlns="http://schemas.openxmlformats.org/spreadsheetml/2006/main" count="114" uniqueCount="99">
  <si>
    <t>Работа № 6</t>
  </si>
  <si>
    <t>Программу расчета</t>
  </si>
  <si>
    <t>подготовил Гелевера А.Г.</t>
  </si>
  <si>
    <t>Задание</t>
  </si>
  <si>
    <t xml:space="preserve">произвольных  значений  функции  отклика  как  в  пределах  факторного пространства (+1 ... -1),  так и за его </t>
  </si>
  <si>
    <t xml:space="preserve">пределами  (+1,5 ... -1,5). Следует, однако учитывать, что чем дальше уход за пределы факторного пространства, </t>
  </si>
  <si>
    <t>тем большая погрешность расчетов.  Выполнить анализ адекватности уравнения.</t>
  </si>
  <si>
    <r>
      <t>Таблица 1</t>
    </r>
    <r>
      <rPr>
        <sz val="10"/>
        <color indexed="26"/>
        <rFont val="Arial Cyr"/>
        <family val="2"/>
      </rPr>
      <t xml:space="preserve">. </t>
    </r>
    <r>
      <rPr>
        <sz val="10"/>
        <color indexed="26"/>
        <rFont val="Times New Roman Cyr"/>
        <family val="1"/>
      </rPr>
      <t xml:space="preserve"> </t>
    </r>
    <r>
      <rPr>
        <b/>
        <sz val="10"/>
        <color indexed="26"/>
        <rFont val="Times New Roman Cyr"/>
        <family val="0"/>
      </rPr>
      <t>Исходные данные (ввести в желтые ячейки)</t>
    </r>
  </si>
  <si>
    <t>Факторы</t>
  </si>
  <si>
    <t>Един.</t>
  </si>
  <si>
    <t>Код</t>
  </si>
  <si>
    <t>Уровни варьирования</t>
  </si>
  <si>
    <t>Интервал</t>
  </si>
  <si>
    <t>(наименование)</t>
  </si>
  <si>
    <t>измерен.</t>
  </si>
  <si>
    <t>+1</t>
  </si>
  <si>
    <t>варьиров.</t>
  </si>
  <si>
    <t>Х1</t>
  </si>
  <si>
    <t>Х2</t>
  </si>
  <si>
    <t>№</t>
  </si>
  <si>
    <r>
      <t>Y</t>
    </r>
    <r>
      <rPr>
        <b/>
        <vertAlign val="subscript"/>
        <sz val="10"/>
        <rFont val="Arial Cyr"/>
        <family val="2"/>
      </rPr>
      <t>расч.</t>
    </r>
  </si>
  <si>
    <t>0 Y</t>
  </si>
  <si>
    <t>х1 У</t>
  </si>
  <si>
    <t>х2 У</t>
  </si>
  <si>
    <t>х11 У</t>
  </si>
  <si>
    <t>х22 У</t>
  </si>
  <si>
    <t>х12 У</t>
  </si>
  <si>
    <r>
      <t>b</t>
    </r>
    <r>
      <rPr>
        <b/>
        <vertAlign val="subscript"/>
        <sz val="11"/>
        <color indexed="26"/>
        <rFont val="Arial Cyr"/>
        <family val="2"/>
      </rPr>
      <t>o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</si>
  <si>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</si>
  <si>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</si>
  <si>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</si>
  <si>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</si>
  <si>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12</t>
    </r>
    <r>
      <rPr>
        <b/>
        <sz val="10"/>
        <color indexed="26"/>
        <rFont val="Arial Cyr"/>
        <family val="2"/>
      </rPr>
      <t xml:space="preserve"> =</t>
    </r>
  </si>
  <si>
    <r>
      <t>F</t>
    </r>
    <r>
      <rPr>
        <b/>
        <vertAlign val="subscript"/>
        <sz val="10"/>
        <color indexed="26"/>
        <rFont val="Arial Cyr"/>
        <family val="2"/>
      </rPr>
      <t>расч</t>
    </r>
    <r>
      <rPr>
        <b/>
        <sz val="10"/>
        <color indexed="26"/>
        <rFont val="Arial Cyr"/>
        <family val="2"/>
      </rPr>
      <t>=</t>
    </r>
  </si>
  <si>
    <r>
      <t>F</t>
    </r>
    <r>
      <rPr>
        <b/>
        <vertAlign val="subscript"/>
        <sz val="10"/>
        <color indexed="26"/>
        <rFont val="Arial Cyr"/>
        <family val="2"/>
      </rPr>
      <t>табл</t>
    </r>
    <r>
      <rPr>
        <b/>
        <sz val="10"/>
        <color indexed="26"/>
        <rFont val="Arial Cyr"/>
        <family val="2"/>
      </rPr>
      <t>=</t>
    </r>
  </si>
  <si>
    <t>Сумма</t>
  </si>
  <si>
    <r>
      <t>S</t>
    </r>
    <r>
      <rPr>
        <vertAlign val="subscript"/>
        <sz val="10"/>
        <rFont val="Arial Cyr"/>
        <family val="2"/>
      </rPr>
      <t>y =</t>
    </r>
  </si>
  <si>
    <r>
      <t>S</t>
    </r>
    <r>
      <rPr>
        <vertAlign val="subscript"/>
        <sz val="10"/>
        <rFont val="Arial Cyr"/>
        <family val="2"/>
      </rPr>
      <t>ад =</t>
    </r>
  </si>
  <si>
    <t>Уравнение регрессии в общем  виде</t>
  </si>
  <si>
    <r>
      <t>Y</t>
    </r>
    <r>
      <rPr>
        <b/>
        <vertAlign val="subscript"/>
        <sz val="11"/>
        <color indexed="12"/>
        <rFont val="Arial Cyr"/>
        <family val="2"/>
      </rPr>
      <t>расч</t>
    </r>
    <r>
      <rPr>
        <b/>
        <sz val="10"/>
        <color indexed="12"/>
        <rFont val="Arial Cyr"/>
        <family val="2"/>
      </rPr>
      <t xml:space="preserve"> = b</t>
    </r>
    <r>
      <rPr>
        <b/>
        <vertAlign val="subscript"/>
        <sz val="11"/>
        <color indexed="12"/>
        <rFont val="Arial Cyr"/>
        <family val="2"/>
      </rPr>
      <t>o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X</t>
    </r>
    <r>
      <rPr>
        <b/>
        <i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</t>
    </r>
  </si>
  <si>
    <r>
      <t>Расчет функции отклика уравнения (Y</t>
    </r>
    <r>
      <rPr>
        <b/>
        <u val="single"/>
        <vertAlign val="subscript"/>
        <sz val="10"/>
        <color indexed="26"/>
        <rFont val="Arial Cyr"/>
        <family val="2"/>
      </rPr>
      <t>расч</t>
    </r>
    <r>
      <rPr>
        <b/>
        <u val="single"/>
        <sz val="10"/>
        <color indexed="26"/>
        <rFont val="Arial Cyr"/>
        <family val="2"/>
      </rPr>
      <t>) при любых произвольных</t>
    </r>
  </si>
  <si>
    <t xml:space="preserve">значениях Х1 и Х2 в пределах факторного пространства </t>
  </si>
  <si>
    <t>и даже чуть-чуть за пределами (до +1,5...-1,5)</t>
  </si>
  <si>
    <t xml:space="preserve">    Х1 и Х2 в кодах</t>
  </si>
  <si>
    <t>X1</t>
  </si>
  <si>
    <t>X2</t>
  </si>
  <si>
    <t>+0,5</t>
  </si>
  <si>
    <t>Таблица 3</t>
  </si>
  <si>
    <t>Ввести в таблицы 1 и 2 данные задания.  При необходимости ввести исходные данные и в таблицу 3 для расчета</t>
  </si>
  <si>
    <t>Ymax =</t>
  </si>
  <si>
    <t>Ymin =</t>
  </si>
  <si>
    <r>
      <t>Y</t>
    </r>
    <r>
      <rPr>
        <b/>
        <vertAlign val="subscript"/>
        <sz val="10"/>
        <rFont val="Arial Cyr"/>
        <family val="2"/>
      </rPr>
      <t>факт. ВВЕСТИ</t>
    </r>
  </si>
  <si>
    <t xml:space="preserve">      уравнение  -</t>
  </si>
  <si>
    <t xml:space="preserve">    Коэффициенты     уравнения регрессии</t>
  </si>
  <si>
    <t>+0,25</t>
  </si>
  <si>
    <t>Х2 -</t>
  </si>
  <si>
    <r>
      <t>Таблица 2</t>
    </r>
    <r>
      <rPr>
        <sz val="10"/>
        <color indexed="26"/>
        <rFont val="Arial Cyr"/>
        <family val="2"/>
      </rPr>
      <t xml:space="preserve">. </t>
    </r>
    <r>
      <rPr>
        <b/>
        <sz val="9"/>
        <color indexed="26"/>
        <rFont val="Arial Cyr"/>
        <family val="2"/>
      </rPr>
      <t xml:space="preserve"> </t>
    </r>
    <r>
      <rPr>
        <b/>
        <sz val="10"/>
        <color indexed="26"/>
        <rFont val="Times New Roman Cyr"/>
        <family val="1"/>
      </rPr>
      <t>План эксперимента (данные ввести в желтые ячейки)</t>
    </r>
  </si>
  <si>
    <t>+0,75</t>
  </si>
  <si>
    <t xml:space="preserve">        ВЫЧИСЛЕНИЕ ПРОИЗВОЛЬНЫХ ЗНАЧЕНИЙ ФУНКЦИИ ОТКЛИКА</t>
  </si>
  <si>
    <t>Выполнил</t>
  </si>
  <si>
    <t>Гелевера А.Г.</t>
  </si>
  <si>
    <t>Наименование факторов</t>
  </si>
  <si>
    <t>Коды</t>
  </si>
  <si>
    <t>Шаг варьи-рования</t>
  </si>
  <si>
    <r>
      <t>b</t>
    </r>
    <r>
      <rPr>
        <b/>
        <vertAlign val="subscript"/>
        <sz val="10"/>
        <rFont val="Arial Cyr"/>
        <family val="2"/>
      </rPr>
      <t xml:space="preserve">0 </t>
    </r>
    <r>
      <rPr>
        <b/>
        <sz val="10"/>
        <rFont val="Arial Cyr"/>
        <family val="2"/>
      </rPr>
      <t xml:space="preserve">= </t>
    </r>
  </si>
  <si>
    <r>
      <t>b</t>
    </r>
    <r>
      <rPr>
        <b/>
        <vertAlign val="subscript"/>
        <sz val="10"/>
        <rFont val="Arial Cyr"/>
        <family val="2"/>
      </rPr>
      <t xml:space="preserve">1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</si>
  <si>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11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</si>
  <si>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 xml:space="preserve">12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</si>
  <si>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</si>
  <si>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22</t>
    </r>
    <r>
      <rPr>
        <b/>
        <sz val="10"/>
        <rFont val="Arial Cyr"/>
        <family val="2"/>
      </rPr>
      <t xml:space="preserve"> =</t>
    </r>
  </si>
  <si>
    <t>Натуральные значения факторов (ввести)</t>
  </si>
  <si>
    <t>Значение уровня</t>
  </si>
  <si>
    <t>Y</t>
  </si>
  <si>
    <t xml:space="preserve">          Введите фиксированные значения факторов</t>
  </si>
  <si>
    <t xml:space="preserve">     2-факторного УРАВНЕНИЯ  РЕГРЕССИИ</t>
  </si>
  <si>
    <t>Математическое планирование эксперимента</t>
  </si>
  <si>
    <r>
      <t>Планы второго порядка (на кубе). Количество факторов -</t>
    </r>
    <r>
      <rPr>
        <b/>
        <sz val="11"/>
        <color indexed="13"/>
        <rFont val="Arial"/>
        <family val="2"/>
      </rPr>
      <t xml:space="preserve"> 2</t>
    </r>
  </si>
  <si>
    <t>(Расчет выполнен по методике, изложенной в книге В.А.Вознесенского и др. "Численные методы ...", 1989, с.212.)</t>
  </si>
  <si>
    <t>Введите значения коэффициентов</t>
  </si>
  <si>
    <t>уравнения регрессии</t>
  </si>
  <si>
    <t xml:space="preserve">          Введите произвольные натуральные значения факторов</t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</si>
  <si>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Х1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</si>
  <si>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Х2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</si>
  <si>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t>Результаты расчета с использованием уравнения регрессии</t>
  </si>
  <si>
    <t xml:space="preserve">известны уровни варьирования факторов. Введите значения коэффициентов уравнения и все </t>
  </si>
  <si>
    <t>что относится к факторам в соответствующие ячейки.</t>
  </si>
  <si>
    <t>Она может быть полезна для определения значения функции отклика (значения выхода) в любой</t>
  </si>
  <si>
    <t>точке факторного пространства при любых значениях факторов в пределах границ их варьирова-</t>
  </si>
  <si>
    <t>ния (и даже чуть-чуть за пределами).</t>
  </si>
  <si>
    <r>
      <t xml:space="preserve">Эта программка может быть использована, если у Вас уже </t>
    </r>
    <r>
      <rPr>
        <b/>
        <u val="single"/>
        <sz val="9"/>
        <rFont val="Arial Cyr"/>
        <family val="2"/>
      </rPr>
      <t>есть уравнение регрессии</t>
    </r>
    <r>
      <rPr>
        <b/>
        <sz val="9"/>
        <rFont val="Arial Cyr"/>
        <family val="2"/>
      </rPr>
      <t xml:space="preserve"> и Вам </t>
    </r>
  </si>
  <si>
    <r>
      <t>Значение функции отклика (Y</t>
    </r>
    <r>
      <rPr>
        <b/>
        <i/>
        <vertAlign val="subscript"/>
        <sz val="9.5"/>
        <color indexed="25"/>
        <rFont val="Arial Cyr"/>
        <family val="2"/>
      </rPr>
      <t>расч</t>
    </r>
    <r>
      <rPr>
        <b/>
        <i/>
        <sz val="9.5"/>
        <color indexed="25"/>
        <rFont val="Arial Cyr"/>
        <family val="2"/>
      </rPr>
      <t>) ......................……………............................................</t>
    </r>
  </si>
  <si>
    <r>
      <t xml:space="preserve"> Матрица плана         </t>
    </r>
    <r>
      <rPr>
        <b/>
        <sz val="8"/>
        <rFont val="Arial Cyr"/>
        <family val="2"/>
      </rPr>
      <t>в кодах</t>
    </r>
  </si>
  <si>
    <r>
      <t xml:space="preserve"> Матрица плана        </t>
    </r>
    <r>
      <rPr>
        <b/>
        <sz val="8"/>
        <color indexed="53"/>
        <rFont val="Arial Cyr"/>
        <family val="2"/>
      </rPr>
      <t>в натур. величинах</t>
    </r>
  </si>
  <si>
    <t>Зола, %</t>
  </si>
  <si>
    <t>Температура ТВО</t>
  </si>
  <si>
    <t>%</t>
  </si>
  <si>
    <t>Шлак</t>
  </si>
  <si>
    <t>кг/м3</t>
  </si>
  <si>
    <t>Метасиликат натрия 5-водный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</si>
</sst>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0"/>
    <numFmt numFmtId="190" formatCode="0.000"/>
    <numFmt numFmtId="191" formatCode="0.00_ ;[Red]\-0.00\ "/>
    <numFmt numFmtId="192" formatCode="0.000_ ;[Red]\-0.000\ "/>
    <numFmt numFmtId="193" formatCode="0.0_ ;[Red]\-0.0\ "/>
    <numFmt numFmtId="194" formatCode="0_ ;[Red]\-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9"/>
      <color indexed="13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10"/>
      <color indexed="13"/>
      <name val="Arial Cyr"/>
      <family val="0"/>
    </font>
    <font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10"/>
      <color indexed="26"/>
      <name val="Arial Cyr"/>
      <family val="2"/>
    </font>
    <font>
      <sz val="10"/>
      <color indexed="26"/>
      <name val="Arial Cyr"/>
      <family val="2"/>
    </font>
    <font>
      <b/>
      <vertAlign val="subscript"/>
      <sz val="10"/>
      <color indexed="26"/>
      <name val="Arial Cyr"/>
      <family val="2"/>
    </font>
    <font>
      <b/>
      <u val="single"/>
      <sz val="10"/>
      <color indexed="26"/>
      <name val="Arial Cyr"/>
      <family val="2"/>
    </font>
    <font>
      <b/>
      <u val="single"/>
      <vertAlign val="subscript"/>
      <sz val="10"/>
      <color indexed="26"/>
      <name val="Arial Cyr"/>
      <family val="2"/>
    </font>
    <font>
      <b/>
      <sz val="10"/>
      <color indexed="48"/>
      <name val="Arial Cyr"/>
      <family val="2"/>
    </font>
    <font>
      <b/>
      <i/>
      <sz val="10"/>
      <color indexed="48"/>
      <name val="Arial Cyr"/>
      <family val="2"/>
    </font>
    <font>
      <b/>
      <sz val="10"/>
      <color indexed="41"/>
      <name val="Arial Cyr"/>
      <family val="2"/>
    </font>
    <font>
      <b/>
      <i/>
      <sz val="9.5"/>
      <color indexed="25"/>
      <name val="Arial Cyr"/>
      <family val="2"/>
    </font>
    <font>
      <b/>
      <i/>
      <vertAlign val="subscript"/>
      <sz val="9.5"/>
      <color indexed="25"/>
      <name val="Arial Cyr"/>
      <family val="2"/>
    </font>
    <font>
      <b/>
      <sz val="10"/>
      <color indexed="35"/>
      <name val="Arial Cyr"/>
      <family val="2"/>
    </font>
    <font>
      <sz val="10"/>
      <color indexed="35"/>
      <name val="Arial Cyr"/>
      <family val="2"/>
    </font>
    <font>
      <b/>
      <sz val="10"/>
      <color indexed="13"/>
      <name val="Arial Cyr"/>
      <family val="0"/>
    </font>
    <font>
      <sz val="7"/>
      <color indexed="13"/>
      <name val="Times New Roman Cyr"/>
      <family val="1"/>
    </font>
    <font>
      <sz val="10"/>
      <color indexed="26"/>
      <name val="Times New Roman Cyr"/>
      <family val="1"/>
    </font>
    <font>
      <sz val="10"/>
      <color indexed="56"/>
      <name val="Times New Roman Cyr"/>
      <family val="1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sz val="8"/>
      <name val="Arial Cyr"/>
      <family val="0"/>
    </font>
    <font>
      <b/>
      <vertAlign val="subscript"/>
      <sz val="11"/>
      <color indexed="26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bscript"/>
      <sz val="11"/>
      <color indexed="12"/>
      <name val="Arial Cyr"/>
      <family val="2"/>
    </font>
    <font>
      <b/>
      <i/>
      <vertAlign val="subscript"/>
      <sz val="10"/>
      <color indexed="12"/>
      <name val="Arial Cyr"/>
      <family val="2"/>
    </font>
    <font>
      <b/>
      <sz val="11"/>
      <color indexed="13"/>
      <name val="Arial"/>
      <family val="2"/>
    </font>
    <font>
      <b/>
      <sz val="10"/>
      <color indexed="26"/>
      <name val="Times New Roman Cyr"/>
      <family val="0"/>
    </font>
    <font>
      <b/>
      <sz val="9"/>
      <color indexed="26"/>
      <name val="Arial Cyr"/>
      <family val="2"/>
    </font>
    <font>
      <b/>
      <sz val="10"/>
      <color indexed="43"/>
      <name val="Arial Cyr"/>
      <family val="2"/>
    </font>
    <font>
      <b/>
      <sz val="10"/>
      <color indexed="53"/>
      <name val="Arial Cyr"/>
      <family val="0"/>
    </font>
    <font>
      <b/>
      <sz val="10"/>
      <color indexed="53"/>
      <name val="Arial"/>
      <family val="2"/>
    </font>
    <font>
      <b/>
      <sz val="8"/>
      <color indexed="53"/>
      <name val="Arial Cyr"/>
      <family val="2"/>
    </font>
    <font>
      <b/>
      <sz val="10"/>
      <color indexed="5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color indexed="42"/>
      <name val="Arial Cyr"/>
      <family val="2"/>
    </font>
    <font>
      <b/>
      <sz val="16"/>
      <color indexed="12"/>
      <name val="Arial CYR"/>
      <family val="2"/>
    </font>
    <font>
      <sz val="10"/>
      <color indexed="43"/>
      <name val="Arial Cyr"/>
      <family val="2"/>
    </font>
    <font>
      <b/>
      <sz val="12"/>
      <color indexed="48"/>
      <name val="Arial Cyr"/>
      <family val="2"/>
    </font>
    <font>
      <sz val="14"/>
      <name val="Arial Cyr"/>
      <family val="2"/>
    </font>
    <font>
      <b/>
      <sz val="6.5"/>
      <name val="Arial Cyr"/>
      <family val="2"/>
    </font>
    <font>
      <sz val="9"/>
      <color indexed="43"/>
      <name val="Arial Cyr"/>
      <family val="2"/>
    </font>
    <font>
      <b/>
      <sz val="10"/>
      <color indexed="25"/>
      <name val="Arial Cyr"/>
      <family val="2"/>
    </font>
    <font>
      <b/>
      <i/>
      <sz val="9"/>
      <color indexed="48"/>
      <name val="Arial Cyr"/>
      <family val="2"/>
    </font>
    <font>
      <b/>
      <i/>
      <sz val="9"/>
      <name val="Arial Cyr"/>
      <family val="2"/>
    </font>
    <font>
      <b/>
      <sz val="10"/>
      <color indexed="11"/>
      <name val="Arial Cyr"/>
      <family val="2"/>
    </font>
    <font>
      <b/>
      <i/>
      <sz val="10"/>
      <color indexed="11"/>
      <name val="Arial Cyr"/>
      <family val="2"/>
    </font>
    <font>
      <b/>
      <sz val="9"/>
      <color indexed="11"/>
      <name val="Arial Cyr"/>
      <family val="2"/>
    </font>
    <font>
      <b/>
      <u val="single"/>
      <sz val="9"/>
      <name val="Arial Cyr"/>
      <family val="2"/>
    </font>
    <font>
      <b/>
      <sz val="9"/>
      <color indexed="56"/>
      <name val="Arial Cyr"/>
      <family val="2"/>
    </font>
    <font>
      <b/>
      <sz val="13"/>
      <color indexed="9"/>
      <name val="Arial Cyr"/>
      <family val="2"/>
    </font>
    <font>
      <b/>
      <sz val="16"/>
      <color indexed="56"/>
      <name val="Arial CYR"/>
      <family val="2"/>
    </font>
    <font>
      <sz val="9"/>
      <name val="Arial Cyr"/>
      <family val="0"/>
    </font>
    <font>
      <b/>
      <sz val="11"/>
      <color indexed="56"/>
      <name val="Arial CYR"/>
      <family val="2"/>
    </font>
    <font>
      <b/>
      <sz val="11"/>
      <color indexed="12"/>
      <name val="Arial CYR"/>
      <family val="2"/>
    </font>
    <font>
      <u val="single"/>
      <sz val="17"/>
      <color indexed="12"/>
      <name val="Arial Cyr"/>
      <family val="0"/>
    </font>
    <font>
      <u val="single"/>
      <sz val="17"/>
      <color indexed="3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>
        <color indexed="26"/>
      </left>
      <right style="thick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thin"/>
      <bottom style="thick"/>
    </border>
    <border>
      <left style="thick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  <border>
      <left style="thick">
        <color indexed="26"/>
      </left>
      <right style="thick">
        <color indexed="26"/>
      </right>
      <top style="thick">
        <color indexed="26"/>
      </top>
      <bottom style="thin">
        <color indexed="26"/>
      </bottom>
    </border>
    <border>
      <left style="thick">
        <color indexed="26"/>
      </left>
      <right style="thick">
        <color indexed="26"/>
      </right>
      <top>
        <color indexed="63"/>
      </top>
      <bottom style="thick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horizontal="right"/>
    </xf>
    <xf numFmtId="188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2" fontId="15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3" xfId="0" applyFill="1" applyBorder="1" applyAlignment="1">
      <alignment/>
    </xf>
    <xf numFmtId="0" fontId="1" fillId="4" borderId="4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8" fillId="4" borderId="8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21" fillId="4" borderId="7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0" fillId="5" borderId="6" xfId="0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>
      <alignment/>
    </xf>
    <xf numFmtId="0" fontId="28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1" fillId="6" borderId="22" xfId="0" applyFont="1" applyFill="1" applyBorder="1" applyAlignment="1">
      <alignment horizontal="center"/>
    </xf>
    <xf numFmtId="49" fontId="31" fillId="6" borderId="22" xfId="0" applyNumberFormat="1" applyFont="1" applyFill="1" applyBorder="1" applyAlignment="1">
      <alignment horizontal="center"/>
    </xf>
    <xf numFmtId="0" fontId="31" fillId="6" borderId="23" xfId="0" applyFont="1" applyFill="1" applyBorder="1" applyAlignment="1">
      <alignment horizontal="center"/>
    </xf>
    <xf numFmtId="49" fontId="31" fillId="6" borderId="23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5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26" fillId="4" borderId="0" xfId="0" applyFont="1" applyFill="1" applyAlignment="1">
      <alignment/>
    </xf>
    <xf numFmtId="0" fontId="22" fillId="4" borderId="0" xfId="0" applyFont="1" applyFill="1" applyBorder="1" applyAlignment="1">
      <alignment/>
    </xf>
    <xf numFmtId="0" fontId="35" fillId="4" borderId="0" xfId="0" applyFont="1" applyFill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25" fillId="3" borderId="0" xfId="0" applyFont="1" applyFill="1" applyAlignment="1">
      <alignment vertical="center"/>
    </xf>
    <xf numFmtId="0" fontId="12" fillId="7" borderId="0" xfId="0" applyFont="1" applyFill="1" applyAlignment="1">
      <alignment/>
    </xf>
    <xf numFmtId="0" fontId="30" fillId="7" borderId="0" xfId="0" applyFont="1" applyFill="1" applyAlignment="1">
      <alignment horizontal="left"/>
    </xf>
    <xf numFmtId="0" fontId="42" fillId="3" borderId="0" xfId="0" applyFont="1" applyFill="1" applyAlignment="1">
      <alignment/>
    </xf>
    <xf numFmtId="0" fontId="42" fillId="3" borderId="0" xfId="0" applyFont="1" applyFill="1" applyAlignment="1">
      <alignment horizontal="right"/>
    </xf>
    <xf numFmtId="188" fontId="42" fillId="3" borderId="0" xfId="0" applyNumberFormat="1" applyFont="1" applyFill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/>
    </xf>
    <xf numFmtId="0" fontId="43" fillId="7" borderId="13" xfId="0" applyFont="1" applyFill="1" applyBorder="1" applyAlignment="1">
      <alignment horizontal="center"/>
    </xf>
    <xf numFmtId="0" fontId="43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43" fillId="7" borderId="15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43" fillId="7" borderId="17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/>
    </xf>
    <xf numFmtId="0" fontId="45" fillId="7" borderId="10" xfId="0" applyNumberFormat="1" applyFont="1" applyFill="1" applyBorder="1" applyAlignment="1">
      <alignment horizontal="center" vertical="center" wrapText="1"/>
    </xf>
    <xf numFmtId="0" fontId="45" fillId="7" borderId="1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/>
    </xf>
    <xf numFmtId="49" fontId="31" fillId="3" borderId="0" xfId="0" applyNumberFormat="1" applyFont="1" applyFill="1" applyBorder="1" applyAlignment="1">
      <alignment horizontal="center"/>
    </xf>
    <xf numFmtId="188" fontId="3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188" fontId="3" fillId="3" borderId="0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90" fontId="42" fillId="3" borderId="0" xfId="0" applyNumberFormat="1" applyFont="1" applyFill="1" applyAlignment="1">
      <alignment horizontal="left"/>
    </xf>
    <xf numFmtId="190" fontId="15" fillId="3" borderId="0" xfId="0" applyNumberFormat="1" applyFont="1" applyFill="1" applyBorder="1" applyAlignment="1">
      <alignment horizontal="left"/>
    </xf>
    <xf numFmtId="190" fontId="15" fillId="3" borderId="0" xfId="0" applyNumberFormat="1" applyFont="1" applyFill="1" applyAlignment="1">
      <alignment horizontal="left"/>
    </xf>
    <xf numFmtId="0" fontId="1" fillId="4" borderId="24" xfId="0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>
      <alignment horizontal="center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31" fillId="6" borderId="23" xfId="0" applyFont="1" applyFill="1" applyBorder="1" applyAlignment="1">
      <alignment horizontal="center"/>
    </xf>
    <xf numFmtId="49" fontId="31" fillId="6" borderId="23" xfId="0" applyNumberFormat="1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31" fillId="3" borderId="0" xfId="0" applyFont="1" applyFill="1" applyAlignment="1">
      <alignment horizontal="right"/>
    </xf>
    <xf numFmtId="0" fontId="0" fillId="7" borderId="0" xfId="0" applyFill="1" applyAlignment="1">
      <alignment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2" fontId="21" fillId="4" borderId="8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right"/>
    </xf>
    <xf numFmtId="190" fontId="49" fillId="3" borderId="0" xfId="0" applyNumberFormat="1" applyFont="1" applyFill="1" applyAlignment="1">
      <alignment horizontal="left"/>
    </xf>
    <xf numFmtId="0" fontId="51" fillId="8" borderId="0" xfId="0" applyFont="1" applyFill="1" applyAlignment="1">
      <alignment/>
    </xf>
    <xf numFmtId="0" fontId="42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8" fillId="9" borderId="31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9" borderId="26" xfId="0" applyFont="1" applyFill="1" applyBorder="1" applyAlignment="1">
      <alignment horizontal="center"/>
    </xf>
    <xf numFmtId="0" fontId="8" fillId="5" borderId="36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1" fillId="9" borderId="37" xfId="0" applyFont="1" applyFill="1" applyBorder="1" applyAlignment="1">
      <alignment horizontal="right"/>
    </xf>
    <xf numFmtId="0" fontId="1" fillId="5" borderId="38" xfId="0" applyFont="1" applyFill="1" applyBorder="1" applyAlignment="1" applyProtection="1">
      <alignment horizontal="left"/>
      <protection locked="0"/>
    </xf>
    <xf numFmtId="2" fontId="1" fillId="9" borderId="25" xfId="0" applyNumberFormat="1" applyFont="1" applyFill="1" applyBorder="1" applyAlignment="1">
      <alignment horizontal="center" vertical="center" wrapText="1"/>
    </xf>
    <xf numFmtId="2" fontId="1" fillId="9" borderId="2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5" borderId="25" xfId="0" applyNumberFormat="1" applyFont="1" applyFill="1" applyBorder="1" applyAlignment="1" applyProtection="1">
      <alignment horizontal="center"/>
      <protection locked="0"/>
    </xf>
    <xf numFmtId="0" fontId="1" fillId="5" borderId="26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5" borderId="39" xfId="0" applyFont="1" applyFill="1" applyBorder="1" applyAlignment="1" applyProtection="1">
      <alignment horizontal="center" vertical="center" wrapText="1"/>
      <protection locked="0"/>
    </xf>
    <xf numFmtId="0" fontId="1" fillId="5" borderId="4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right"/>
    </xf>
    <xf numFmtId="0" fontId="1" fillId="5" borderId="42" xfId="0" applyFont="1" applyFill="1" applyBorder="1" applyAlignment="1" applyProtection="1">
      <alignment horizontal="left"/>
      <protection locked="0"/>
    </xf>
    <xf numFmtId="0" fontId="1" fillId="9" borderId="43" xfId="0" applyFont="1" applyFill="1" applyBorder="1" applyAlignment="1">
      <alignment horizontal="right"/>
    </xf>
    <xf numFmtId="0" fontId="1" fillId="5" borderId="44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191" fontId="32" fillId="6" borderId="0" xfId="0" applyNumberFormat="1" applyFont="1" applyFill="1" applyBorder="1" applyAlignment="1">
      <alignment horizontal="center"/>
    </xf>
    <xf numFmtId="191" fontId="32" fillId="6" borderId="45" xfId="0" applyNumberFormat="1" applyFont="1" applyFill="1" applyBorder="1" applyAlignment="1">
      <alignment horizontal="center"/>
    </xf>
    <xf numFmtId="191" fontId="32" fillId="6" borderId="46" xfId="0" applyNumberFormat="1" applyFont="1" applyFill="1" applyBorder="1" applyAlignment="1">
      <alignment horizontal="center"/>
    </xf>
    <xf numFmtId="191" fontId="32" fillId="6" borderId="47" xfId="0" applyNumberFormat="1" applyFont="1" applyFill="1" applyBorder="1" applyAlignment="1">
      <alignment horizontal="center"/>
    </xf>
    <xf numFmtId="191" fontId="32" fillId="6" borderId="46" xfId="0" applyNumberFormat="1" applyFont="1" applyFill="1" applyBorder="1" applyAlignment="1">
      <alignment horizontal="center"/>
    </xf>
    <xf numFmtId="191" fontId="32" fillId="6" borderId="48" xfId="0" applyNumberFormat="1" applyFont="1" applyFill="1" applyBorder="1" applyAlignment="1">
      <alignment horizontal="center"/>
    </xf>
    <xf numFmtId="191" fontId="42" fillId="3" borderId="0" xfId="0" applyNumberFormat="1" applyFont="1" applyFill="1" applyAlignment="1">
      <alignment horizontal="left"/>
    </xf>
    <xf numFmtId="190" fontId="56" fillId="9" borderId="49" xfId="0" applyNumberFormat="1" applyFont="1" applyFill="1" applyBorder="1" applyAlignment="1">
      <alignment horizontal="center"/>
    </xf>
    <xf numFmtId="0" fontId="57" fillId="4" borderId="5" xfId="0" applyFont="1" applyFill="1" applyBorder="1" applyAlignment="1">
      <alignment/>
    </xf>
    <xf numFmtId="0" fontId="57" fillId="4" borderId="14" xfId="0" applyFont="1" applyFill="1" applyBorder="1" applyAlignment="1">
      <alignment/>
    </xf>
    <xf numFmtId="191" fontId="46" fillId="9" borderId="50" xfId="0" applyNumberFormat="1" applyFont="1" applyFill="1" applyBorder="1" applyAlignment="1">
      <alignment horizontal="center"/>
    </xf>
    <xf numFmtId="191" fontId="46" fillId="9" borderId="15" xfId="0" applyNumberFormat="1" applyFont="1" applyFill="1" applyBorder="1" applyAlignment="1">
      <alignment horizontal="center"/>
    </xf>
    <xf numFmtId="191" fontId="46" fillId="9" borderId="51" xfId="0" applyNumberFormat="1" applyFont="1" applyFill="1" applyBorder="1" applyAlignment="1">
      <alignment horizontal="center"/>
    </xf>
    <xf numFmtId="191" fontId="46" fillId="9" borderId="52" xfId="0" applyNumberFormat="1" applyFont="1" applyFill="1" applyBorder="1" applyAlignment="1">
      <alignment horizontal="center"/>
    </xf>
    <xf numFmtId="0" fontId="59" fillId="6" borderId="53" xfId="0" applyFont="1" applyFill="1" applyBorder="1" applyAlignment="1">
      <alignment horizontal="center"/>
    </xf>
    <xf numFmtId="0" fontId="59" fillId="6" borderId="23" xfId="0" applyFont="1" applyFill="1" applyBorder="1" applyAlignment="1">
      <alignment horizontal="center"/>
    </xf>
    <xf numFmtId="49" fontId="59" fillId="6" borderId="54" xfId="0" applyNumberFormat="1" applyFont="1" applyFill="1" applyBorder="1" applyAlignment="1">
      <alignment horizontal="center"/>
    </xf>
    <xf numFmtId="0" fontId="59" fillId="6" borderId="55" xfId="0" applyFont="1" applyFill="1" applyBorder="1" applyAlignment="1">
      <alignment horizontal="center"/>
    </xf>
    <xf numFmtId="0" fontId="59" fillId="6" borderId="22" xfId="0" applyFont="1" applyFill="1" applyBorder="1" applyAlignment="1">
      <alignment horizontal="center"/>
    </xf>
    <xf numFmtId="49" fontId="59" fillId="6" borderId="56" xfId="0" applyNumberFormat="1" applyFont="1" applyFill="1" applyBorder="1" applyAlignment="1">
      <alignment horizontal="center"/>
    </xf>
    <xf numFmtId="191" fontId="60" fillId="6" borderId="57" xfId="0" applyNumberFormat="1" applyFont="1" applyFill="1" applyBorder="1" applyAlignment="1">
      <alignment horizontal="center"/>
    </xf>
    <xf numFmtId="191" fontId="60" fillId="6" borderId="46" xfId="0" applyNumberFormat="1" applyFont="1" applyFill="1" applyBorder="1" applyAlignment="1">
      <alignment horizontal="center"/>
    </xf>
    <xf numFmtId="191" fontId="60" fillId="6" borderId="58" xfId="0" applyNumberFormat="1" applyFont="1" applyFill="1" applyBorder="1" applyAlignment="1">
      <alignment horizontal="center"/>
    </xf>
    <xf numFmtId="191" fontId="60" fillId="6" borderId="45" xfId="0" applyNumberFormat="1" applyFont="1" applyFill="1" applyBorder="1" applyAlignment="1">
      <alignment horizontal="center"/>
    </xf>
    <xf numFmtId="191" fontId="60" fillId="6" borderId="0" xfId="0" applyNumberFormat="1" applyFont="1" applyFill="1" applyBorder="1" applyAlignment="1">
      <alignment horizontal="center"/>
    </xf>
    <xf numFmtId="191" fontId="60" fillId="6" borderId="48" xfId="0" applyNumberFormat="1" applyFont="1" applyFill="1" applyBorder="1" applyAlignment="1">
      <alignment horizontal="center"/>
    </xf>
    <xf numFmtId="191" fontId="60" fillId="6" borderId="59" xfId="0" applyNumberFormat="1" applyFont="1" applyFill="1" applyBorder="1" applyAlignment="1">
      <alignment horizontal="center"/>
    </xf>
    <xf numFmtId="191" fontId="60" fillId="6" borderId="47" xfId="0" applyNumberFormat="1" applyFont="1" applyFill="1" applyBorder="1" applyAlignment="1">
      <alignment horizontal="center"/>
    </xf>
    <xf numFmtId="191" fontId="60" fillId="6" borderId="60" xfId="0" applyNumberFormat="1" applyFont="1" applyFill="1" applyBorder="1" applyAlignment="1">
      <alignment horizontal="center"/>
    </xf>
    <xf numFmtId="2" fontId="61" fillId="3" borderId="0" xfId="0" applyNumberFormat="1" applyFont="1" applyFill="1" applyAlignment="1">
      <alignment horizontal="center" vertical="center"/>
    </xf>
    <xf numFmtId="2" fontId="55" fillId="3" borderId="0" xfId="0" applyNumberFormat="1" applyFont="1" applyFill="1" applyAlignment="1">
      <alignment horizontal="center" vertical="center"/>
    </xf>
    <xf numFmtId="192" fontId="49" fillId="3" borderId="0" xfId="0" applyNumberFormat="1" applyFont="1" applyFill="1" applyAlignment="1">
      <alignment horizontal="left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/>
    </xf>
    <xf numFmtId="2" fontId="55" fillId="3" borderId="6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62" fillId="4" borderId="0" xfId="0" applyFont="1" applyFill="1" applyAlignment="1">
      <alignment/>
    </xf>
    <xf numFmtId="0" fontId="1" fillId="4" borderId="0" xfId="0" applyFont="1" applyFill="1" applyAlignment="1">
      <alignment horizontal="center" vertical="top"/>
    </xf>
    <xf numFmtId="0" fontId="64" fillId="2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88" fontId="0" fillId="7" borderId="1" xfId="0" applyNumberFormat="1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18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1" fillId="9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42" xfId="0" applyFont="1" applyFill="1" applyBorder="1" applyAlignment="1" applyProtection="1">
      <alignment horizontal="left"/>
      <protection locked="0"/>
    </xf>
    <xf numFmtId="0" fontId="1" fillId="5" borderId="43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44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/>
    </xf>
    <xf numFmtId="0" fontId="23" fillId="10" borderId="49" xfId="0" applyFont="1" applyFill="1" applyBorder="1" applyAlignment="1">
      <alignment/>
    </xf>
    <xf numFmtId="0" fontId="23" fillId="10" borderId="3" xfId="0" applyFont="1" applyFill="1" applyBorder="1" applyAlignment="1">
      <alignment/>
    </xf>
    <xf numFmtId="0" fontId="22" fillId="3" borderId="67" xfId="0" applyFont="1" applyFill="1" applyBorder="1" applyAlignment="1">
      <alignment horizontal="center" vertical="center"/>
    </xf>
    <xf numFmtId="0" fontId="22" fillId="3" borderId="68" xfId="0" applyFont="1" applyFill="1" applyBorder="1" applyAlignment="1">
      <alignment horizontal="center" vertical="center"/>
    </xf>
    <xf numFmtId="0" fontId="25" fillId="3" borderId="67" xfId="0" applyFont="1" applyFill="1" applyBorder="1" applyAlignment="1">
      <alignment horizontal="center" vertical="center"/>
    </xf>
    <xf numFmtId="0" fontId="25" fillId="3" borderId="69" xfId="0" applyFont="1" applyFill="1" applyBorder="1" applyAlignment="1">
      <alignment horizontal="center" vertical="center"/>
    </xf>
    <xf numFmtId="0" fontId="25" fillId="3" borderId="68" xfId="0" applyFont="1" applyFill="1" applyBorder="1" applyAlignment="1">
      <alignment horizontal="center" vertical="center"/>
    </xf>
    <xf numFmtId="0" fontId="63" fillId="4" borderId="70" xfId="0" applyFont="1" applyFill="1" applyBorder="1" applyAlignment="1">
      <alignment horizontal="left"/>
    </xf>
    <xf numFmtId="0" fontId="63" fillId="4" borderId="71" xfId="0" applyFont="1" applyFill="1" applyBorder="1" applyAlignment="1">
      <alignment horizontal="left"/>
    </xf>
    <xf numFmtId="0" fontId="63" fillId="4" borderId="72" xfId="0" applyFont="1" applyFill="1" applyBorder="1" applyAlignment="1">
      <alignment horizontal="left"/>
    </xf>
    <xf numFmtId="0" fontId="63" fillId="4" borderId="73" xfId="0" applyFont="1" applyFill="1" applyBorder="1" applyAlignment="1">
      <alignment horizontal="left"/>
    </xf>
    <xf numFmtId="0" fontId="63" fillId="4" borderId="74" xfId="0" applyFont="1" applyFill="1" applyBorder="1" applyAlignment="1">
      <alignment horizontal="left"/>
    </xf>
    <xf numFmtId="0" fontId="63" fillId="4" borderId="75" xfId="0" applyFont="1" applyFill="1" applyBorder="1" applyAlignment="1">
      <alignment horizontal="left"/>
    </xf>
    <xf numFmtId="0" fontId="7" fillId="9" borderId="34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 applyProtection="1">
      <alignment horizontal="left" indent="1"/>
      <protection locked="0"/>
    </xf>
    <xf numFmtId="0" fontId="8" fillId="5" borderId="28" xfId="0" applyFont="1" applyFill="1" applyBorder="1" applyAlignment="1" applyProtection="1">
      <alignment horizontal="left" indent="1"/>
      <protection locked="0"/>
    </xf>
    <xf numFmtId="0" fontId="8" fillId="5" borderId="29" xfId="0" applyFont="1" applyFill="1" applyBorder="1" applyAlignment="1" applyProtection="1">
      <alignment horizontal="left" indent="1"/>
      <protection locked="0"/>
    </xf>
    <xf numFmtId="0" fontId="8" fillId="5" borderId="43" xfId="0" applyFont="1" applyFill="1" applyBorder="1" applyAlignment="1" applyProtection="1">
      <alignment horizontal="left" indent="1"/>
      <protection locked="0"/>
    </xf>
    <xf numFmtId="0" fontId="8" fillId="5" borderId="36" xfId="0" applyFont="1" applyFill="1" applyBorder="1" applyAlignment="1" applyProtection="1">
      <alignment horizontal="left" indent="1"/>
      <protection locked="0"/>
    </xf>
    <xf numFmtId="0" fontId="8" fillId="5" borderId="44" xfId="0" applyFont="1" applyFill="1" applyBorder="1" applyAlignment="1" applyProtection="1">
      <alignment horizontal="left" indent="1"/>
      <protection locked="0"/>
    </xf>
    <xf numFmtId="0" fontId="8" fillId="9" borderId="37" xfId="0" applyFont="1" applyFill="1" applyBorder="1" applyAlignment="1">
      <alignment horizontal="center" vertical="center" wrapText="1"/>
    </xf>
    <xf numFmtId="0" fontId="8" fillId="9" borderId="76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77" xfId="0" applyFont="1" applyFill="1" applyBorder="1" applyAlignment="1">
      <alignment horizontal="left" vertical="center"/>
    </xf>
    <xf numFmtId="0" fontId="8" fillId="9" borderId="78" xfId="0" applyFont="1" applyFill="1" applyBorder="1" applyAlignment="1">
      <alignment horizontal="left" vertical="center"/>
    </xf>
    <xf numFmtId="0" fontId="8" fillId="9" borderId="79" xfId="0" applyFont="1" applyFill="1" applyBorder="1" applyAlignment="1">
      <alignment horizontal="left" vertical="center"/>
    </xf>
    <xf numFmtId="2" fontId="20" fillId="11" borderId="34" xfId="0" applyNumberFormat="1" applyFont="1" applyFill="1" applyBorder="1" applyAlignment="1">
      <alignment horizontal="center" vertical="center" wrapText="1"/>
    </xf>
    <xf numFmtId="2" fontId="20" fillId="11" borderId="33" xfId="0" applyNumberFormat="1" applyFont="1" applyFill="1" applyBorder="1" applyAlignment="1">
      <alignment horizontal="center" vertical="center" wrapText="1"/>
    </xf>
    <xf numFmtId="0" fontId="8" fillId="9" borderId="80" xfId="0" applyFont="1" applyFill="1" applyBorder="1" applyAlignment="1">
      <alignment horizontal="left" vertical="center"/>
    </xf>
    <xf numFmtId="0" fontId="8" fillId="9" borderId="81" xfId="0" applyFont="1" applyFill="1" applyBorder="1" applyAlignment="1">
      <alignment horizontal="left" vertical="center"/>
    </xf>
    <xf numFmtId="0" fontId="8" fillId="9" borderId="82" xfId="0" applyFont="1" applyFill="1" applyBorder="1" applyAlignment="1">
      <alignment horizontal="left" vertical="center"/>
    </xf>
    <xf numFmtId="0" fontId="52" fillId="11" borderId="34" xfId="0" applyFont="1" applyFill="1" applyBorder="1" applyAlignment="1">
      <alignment horizontal="center" vertical="center" wrapText="1"/>
    </xf>
    <xf numFmtId="0" fontId="52" fillId="11" borderId="83" xfId="0" applyFont="1" applyFill="1" applyBorder="1" applyAlignment="1">
      <alignment horizontal="center" vertical="center" wrapText="1"/>
    </xf>
    <xf numFmtId="0" fontId="52" fillId="11" borderId="33" xfId="0" applyFont="1" applyFill="1" applyBorder="1" applyAlignment="1">
      <alignment horizontal="center" vertical="center" wrapText="1"/>
    </xf>
    <xf numFmtId="0" fontId="8" fillId="9" borderId="83" xfId="0" applyFont="1" applyFill="1" applyBorder="1" applyAlignment="1">
      <alignment horizontal="center" vertical="center" wrapText="1"/>
    </xf>
    <xf numFmtId="0" fontId="54" fillId="9" borderId="34" xfId="0" applyFont="1" applyFill="1" applyBorder="1" applyAlignment="1">
      <alignment horizontal="center" vertical="center" wrapText="1"/>
    </xf>
    <xf numFmtId="0" fontId="54" fillId="9" borderId="83" xfId="0" applyFont="1" applyFill="1" applyBorder="1" applyAlignment="1">
      <alignment horizontal="center" vertical="center" wrapText="1"/>
    </xf>
    <xf numFmtId="0" fontId="54" fillId="9" borderId="33" xfId="0" applyFont="1" applyFill="1" applyBorder="1" applyAlignment="1">
      <alignment horizontal="center" vertical="center" wrapText="1"/>
    </xf>
    <xf numFmtId="0" fontId="7" fillId="9" borderId="8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27625"/>
          <c:y val="0.066"/>
          <c:w val="0.59525"/>
          <c:h val="0.88325"/>
        </c:manualLayout>
      </c:layout>
      <c:surface3DChart>
        <c:ser>
          <c:idx val="0"/>
          <c:order val="0"/>
          <c:tx>
            <c:strRef>
              <c:f>'ПФЭ-2F'!$C$54</c:f>
              <c:strCache>
                <c:ptCount val="1"/>
                <c:pt idx="0">
                  <c:v>300,00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'ПФЭ-2F'!$D$54:$L$54</c:f>
              <c:numCache>
                <c:ptCount val="9"/>
                <c:pt idx="0">
                  <c:v>43.52333333333334</c:v>
                </c:pt>
                <c:pt idx="1">
                  <c:v>48.41125000000001</c:v>
                </c:pt>
                <c:pt idx="2">
                  <c:v>52.86666666666667</c:v>
                </c:pt>
                <c:pt idx="3">
                  <c:v>56.88958333333332</c:v>
                </c:pt>
                <c:pt idx="4">
                  <c:v>60.47999999999999</c:v>
                </c:pt>
                <c:pt idx="5">
                  <c:v>63.637916666666655</c:v>
                </c:pt>
                <c:pt idx="6">
                  <c:v>66.36333333333333</c:v>
                </c:pt>
                <c:pt idx="7">
                  <c:v>68.65624999999999</c:v>
                </c:pt>
                <c:pt idx="8">
                  <c:v>70.51666666666667</c:v>
                </c:pt>
              </c:numCache>
            </c:numRef>
          </c:val>
        </c:ser>
        <c:ser>
          <c:idx val="1"/>
          <c:order val="1"/>
          <c:tx>
            <c:strRef>
              <c:f>'ПФЭ-2F'!$C$55</c:f>
              <c:strCache>
                <c:ptCount val="1"/>
                <c:pt idx="0">
                  <c:v>325,00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'ПФЭ-2F'!$D$55:$L$55</c:f>
              <c:numCache>
                <c:ptCount val="9"/>
                <c:pt idx="0">
                  <c:v>49.545104166666675</c:v>
                </c:pt>
                <c:pt idx="1">
                  <c:v>54.24927083333333</c:v>
                </c:pt>
                <c:pt idx="2">
                  <c:v>58.52093749999999</c:v>
                </c:pt>
                <c:pt idx="3">
                  <c:v>62.36010416666665</c:v>
                </c:pt>
                <c:pt idx="4">
                  <c:v>65.76677083333331</c:v>
                </c:pt>
                <c:pt idx="5">
                  <c:v>68.74093749999997</c:v>
                </c:pt>
                <c:pt idx="6">
                  <c:v>71.28260416666666</c:v>
                </c:pt>
                <c:pt idx="7">
                  <c:v>73.39177083333333</c:v>
                </c:pt>
                <c:pt idx="8">
                  <c:v>75.06843749999999</c:v>
                </c:pt>
              </c:numCache>
            </c:numRef>
          </c:val>
        </c:ser>
        <c:ser>
          <c:idx val="2"/>
          <c:order val="2"/>
          <c:tx>
            <c:strRef>
              <c:f>'ПФЭ-2F'!$C$56</c:f>
              <c:strCache>
                <c:ptCount val="1"/>
                <c:pt idx="0">
                  <c:v>350,00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'ПФЭ-2F'!$D$56:$L$56</c:f>
              <c:numCache>
                <c:ptCount val="9"/>
                <c:pt idx="0">
                  <c:v>54.56125</c:v>
                </c:pt>
                <c:pt idx="1">
                  <c:v>59.08166666666667</c:v>
                </c:pt>
                <c:pt idx="2">
                  <c:v>63.16958333333332</c:v>
                </c:pt>
                <c:pt idx="3">
                  <c:v>66.82499999999996</c:v>
                </c:pt>
                <c:pt idx="4">
                  <c:v>70.04791666666665</c:v>
                </c:pt>
                <c:pt idx="5">
                  <c:v>72.83833333333331</c:v>
                </c:pt>
                <c:pt idx="6">
                  <c:v>75.19624999999999</c:v>
                </c:pt>
                <c:pt idx="7">
                  <c:v>77.12166666666666</c:v>
                </c:pt>
                <c:pt idx="8">
                  <c:v>78.61458333333331</c:v>
                </c:pt>
              </c:numCache>
            </c:numRef>
          </c:val>
        </c:ser>
        <c:ser>
          <c:idx val="3"/>
          <c:order val="3"/>
          <c:tx>
            <c:strRef>
              <c:f>'ПФЭ-2F'!$C$57</c:f>
              <c:strCache>
                <c:ptCount val="1"/>
                <c:pt idx="0">
                  <c:v>375,00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'ПФЭ-2F'!$D$57:$L$57</c:f>
              <c:numCache>
                <c:ptCount val="9"/>
                <c:pt idx="0">
                  <c:v>58.57177083333333</c:v>
                </c:pt>
                <c:pt idx="1">
                  <c:v>62.90843749999997</c:v>
                </c:pt>
                <c:pt idx="2">
                  <c:v>66.81260416666663</c:v>
                </c:pt>
                <c:pt idx="3">
                  <c:v>70.2842708333333</c:v>
                </c:pt>
                <c:pt idx="4">
                  <c:v>73.32343749999997</c:v>
                </c:pt>
                <c:pt idx="5">
                  <c:v>75.93010416666664</c:v>
                </c:pt>
                <c:pt idx="6">
                  <c:v>78.10427083333332</c:v>
                </c:pt>
                <c:pt idx="7">
                  <c:v>79.84593749999998</c:v>
                </c:pt>
                <c:pt idx="8">
                  <c:v>81.15510416666665</c:v>
                </c:pt>
              </c:numCache>
            </c:numRef>
          </c:val>
        </c:ser>
        <c:ser>
          <c:idx val="4"/>
          <c:order val="4"/>
          <c:tx>
            <c:strRef>
              <c:f>'ПФЭ-2F'!$C$58</c:f>
              <c:strCache>
                <c:ptCount val="1"/>
                <c:pt idx="0">
                  <c:v>400,00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'ПФЭ-2F'!$D$58:$L$58</c:f>
              <c:numCache>
                <c:ptCount val="9"/>
                <c:pt idx="0">
                  <c:v>61.57666666666667</c:v>
                </c:pt>
                <c:pt idx="1">
                  <c:v>65.72958333333332</c:v>
                </c:pt>
                <c:pt idx="2">
                  <c:v>69.44999999999997</c:v>
                </c:pt>
                <c:pt idx="3">
                  <c:v>72.73791666666664</c:v>
                </c:pt>
                <c:pt idx="4">
                  <c:v>75.5933333333333</c:v>
                </c:pt>
                <c:pt idx="5">
                  <c:v>78.01624999999997</c:v>
                </c:pt>
                <c:pt idx="6">
                  <c:v>80.00666666666665</c:v>
                </c:pt>
                <c:pt idx="7">
                  <c:v>81.5645833333333</c:v>
                </c:pt>
                <c:pt idx="8">
                  <c:v>82.68999999999998</c:v>
                </c:pt>
              </c:numCache>
            </c:numRef>
          </c:val>
        </c:ser>
        <c:ser>
          <c:idx val="5"/>
          <c:order val="5"/>
          <c:tx>
            <c:strRef>
              <c:f>'ПФЭ-2F'!$C$59</c:f>
              <c:strCache>
                <c:ptCount val="1"/>
                <c:pt idx="0">
                  <c:v>425,00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'ПФЭ-2F'!$D$59:$L$59</c:f>
              <c:numCache>
                <c:ptCount val="9"/>
                <c:pt idx="0">
                  <c:v>63.575937499999995</c:v>
                </c:pt>
                <c:pt idx="1">
                  <c:v>67.54510416666663</c:v>
                </c:pt>
                <c:pt idx="2">
                  <c:v>71.08177083333331</c:v>
                </c:pt>
                <c:pt idx="3">
                  <c:v>74.18593749999997</c:v>
                </c:pt>
                <c:pt idx="4">
                  <c:v>76.85760416666663</c:v>
                </c:pt>
                <c:pt idx="5">
                  <c:v>79.0967708333333</c:v>
                </c:pt>
                <c:pt idx="6">
                  <c:v>80.90343749999997</c:v>
                </c:pt>
                <c:pt idx="7">
                  <c:v>82.27760416666665</c:v>
                </c:pt>
                <c:pt idx="8">
                  <c:v>83.21927083333331</c:v>
                </c:pt>
              </c:numCache>
            </c:numRef>
          </c:val>
        </c:ser>
        <c:ser>
          <c:idx val="6"/>
          <c:order val="6"/>
          <c:tx>
            <c:strRef>
              <c:f>'ПФЭ-2F'!$C$60</c:f>
              <c:strCache>
                <c:ptCount val="1"/>
                <c:pt idx="0">
                  <c:v>450,00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'ПФЭ-2F'!$D$60:$L$60</c:f>
              <c:numCache>
                <c:ptCount val="9"/>
                <c:pt idx="0">
                  <c:v>64.56958333333333</c:v>
                </c:pt>
                <c:pt idx="1">
                  <c:v>68.355</c:v>
                </c:pt>
                <c:pt idx="2">
                  <c:v>71.70791666666665</c:v>
                </c:pt>
                <c:pt idx="3">
                  <c:v>74.6283333333333</c:v>
                </c:pt>
                <c:pt idx="4">
                  <c:v>77.11624999999998</c:v>
                </c:pt>
                <c:pt idx="5">
                  <c:v>79.17166666666662</c:v>
                </c:pt>
                <c:pt idx="6">
                  <c:v>80.79458333333332</c:v>
                </c:pt>
                <c:pt idx="7">
                  <c:v>81.98499999999997</c:v>
                </c:pt>
                <c:pt idx="8">
                  <c:v>82.74291666666664</c:v>
                </c:pt>
              </c:numCache>
            </c:numRef>
          </c:val>
        </c:ser>
        <c:ser>
          <c:idx val="7"/>
          <c:order val="7"/>
          <c:tx>
            <c:strRef>
              <c:f>'ПФЭ-2F'!$C$61</c:f>
              <c:strCache>
                <c:ptCount val="1"/>
                <c:pt idx="0">
                  <c:v>475,00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'ПФЭ-2F'!$D$61:$L$61</c:f>
              <c:numCache>
                <c:ptCount val="9"/>
                <c:pt idx="0">
                  <c:v>64.55760416666666</c:v>
                </c:pt>
                <c:pt idx="1">
                  <c:v>68.15927083333331</c:v>
                </c:pt>
                <c:pt idx="2">
                  <c:v>71.32843749999998</c:v>
                </c:pt>
                <c:pt idx="3">
                  <c:v>74.06510416666663</c:v>
                </c:pt>
                <c:pt idx="4">
                  <c:v>76.3692708333333</c:v>
                </c:pt>
                <c:pt idx="5">
                  <c:v>78.24093749999997</c:v>
                </c:pt>
                <c:pt idx="6">
                  <c:v>79.68010416666664</c:v>
                </c:pt>
                <c:pt idx="7">
                  <c:v>80.68677083333331</c:v>
                </c:pt>
                <c:pt idx="8">
                  <c:v>81.26093749999998</c:v>
                </c:pt>
              </c:numCache>
            </c:numRef>
          </c:val>
        </c:ser>
        <c:ser>
          <c:idx val="8"/>
          <c:order val="8"/>
          <c:tx>
            <c:strRef>
              <c:f>'ПФЭ-2F'!$C$62</c:f>
              <c:strCache>
                <c:ptCount val="1"/>
                <c:pt idx="0">
                  <c:v>500,00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'ПФЭ-2F'!$D$62:$L$62</c:f>
              <c:numCache>
                <c:ptCount val="9"/>
                <c:pt idx="0">
                  <c:v>63.540000000000006</c:v>
                </c:pt>
                <c:pt idx="1">
                  <c:v>66.95791666666666</c:v>
                </c:pt>
                <c:pt idx="2">
                  <c:v>69.94333333333331</c:v>
                </c:pt>
                <c:pt idx="3">
                  <c:v>72.49624999999997</c:v>
                </c:pt>
                <c:pt idx="4">
                  <c:v>74.61666666666665</c:v>
                </c:pt>
                <c:pt idx="5">
                  <c:v>76.30458333333331</c:v>
                </c:pt>
                <c:pt idx="6">
                  <c:v>77.55999999999999</c:v>
                </c:pt>
                <c:pt idx="7">
                  <c:v>78.38291666666665</c:v>
                </c:pt>
                <c:pt idx="8">
                  <c:v>78.77333333333333</c:v>
                </c:pt>
              </c:numCache>
            </c:numRef>
          </c:val>
        </c:ser>
        <c:axId val="32630425"/>
        <c:axId val="25238370"/>
        <c:axId val="25818739"/>
      </c:surface3DChart>
      <c:catAx>
        <c:axId val="3263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CC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238370"/>
        <c:crossesAt val="5"/>
        <c:auto val="1"/>
        <c:lblOffset val="100"/>
        <c:tickLblSkip val="2"/>
        <c:noMultiLvlLbl val="0"/>
      </c:catAx>
      <c:valAx>
        <c:axId val="25238370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;[Red]\-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630425"/>
        <c:crossesAt val="1"/>
        <c:crossBetween val="between"/>
        <c:dispUnits/>
        <c:majorUnit val="5"/>
        <c:minorUnit val="0.14"/>
      </c:valAx>
      <c:serAx>
        <c:axId val="2581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.0205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238370"/>
        <c:crossesAt val="5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DDDDDD"/>
        </a:solidFill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2705"/>
          <c:y val="0.07175"/>
          <c:w val="0.57975"/>
          <c:h val="0.87225"/>
        </c:manualLayout>
      </c:layout>
      <c:surfaceChart>
        <c:ser>
          <c:idx val="0"/>
          <c:order val="0"/>
          <c:tx>
            <c:strRef>
              <c:f>'ПФЭ-2F'!$C$54</c:f>
              <c:strCache>
                <c:ptCount val="1"/>
                <c:pt idx="0">
                  <c:v>300,00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'ПФЭ-2F'!$D$54:$L$54</c:f>
              <c:numCache>
                <c:ptCount val="9"/>
                <c:pt idx="0">
                  <c:v>43.52333333333334</c:v>
                </c:pt>
                <c:pt idx="1">
                  <c:v>48.41125000000001</c:v>
                </c:pt>
                <c:pt idx="2">
                  <c:v>52.86666666666667</c:v>
                </c:pt>
                <c:pt idx="3">
                  <c:v>56.88958333333332</c:v>
                </c:pt>
                <c:pt idx="4">
                  <c:v>60.47999999999999</c:v>
                </c:pt>
                <c:pt idx="5">
                  <c:v>63.637916666666655</c:v>
                </c:pt>
                <c:pt idx="6">
                  <c:v>66.36333333333333</c:v>
                </c:pt>
                <c:pt idx="7">
                  <c:v>68.65624999999999</c:v>
                </c:pt>
                <c:pt idx="8">
                  <c:v>70.51666666666667</c:v>
                </c:pt>
              </c:numCache>
            </c:numRef>
          </c:val>
        </c:ser>
        <c:ser>
          <c:idx val="1"/>
          <c:order val="1"/>
          <c:tx>
            <c:strRef>
              <c:f>'ПФЭ-2F'!$C$55</c:f>
              <c:strCache>
                <c:ptCount val="1"/>
                <c:pt idx="0">
                  <c:v>325,00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'ПФЭ-2F'!$D$55:$L$55</c:f>
              <c:numCache>
                <c:ptCount val="9"/>
                <c:pt idx="0">
                  <c:v>49.545104166666675</c:v>
                </c:pt>
                <c:pt idx="1">
                  <c:v>54.24927083333333</c:v>
                </c:pt>
                <c:pt idx="2">
                  <c:v>58.52093749999999</c:v>
                </c:pt>
                <c:pt idx="3">
                  <c:v>62.36010416666665</c:v>
                </c:pt>
                <c:pt idx="4">
                  <c:v>65.76677083333331</c:v>
                </c:pt>
                <c:pt idx="5">
                  <c:v>68.74093749999997</c:v>
                </c:pt>
                <c:pt idx="6">
                  <c:v>71.28260416666666</c:v>
                </c:pt>
                <c:pt idx="7">
                  <c:v>73.39177083333333</c:v>
                </c:pt>
                <c:pt idx="8">
                  <c:v>75.06843749999999</c:v>
                </c:pt>
              </c:numCache>
            </c:numRef>
          </c:val>
        </c:ser>
        <c:ser>
          <c:idx val="2"/>
          <c:order val="2"/>
          <c:tx>
            <c:strRef>
              <c:f>'ПФЭ-2F'!$C$56</c:f>
              <c:strCache>
                <c:ptCount val="1"/>
                <c:pt idx="0">
                  <c:v>350,00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'ПФЭ-2F'!$D$56:$L$56</c:f>
              <c:numCache>
                <c:ptCount val="9"/>
                <c:pt idx="0">
                  <c:v>54.56125</c:v>
                </c:pt>
                <c:pt idx="1">
                  <c:v>59.08166666666667</c:v>
                </c:pt>
                <c:pt idx="2">
                  <c:v>63.16958333333332</c:v>
                </c:pt>
                <c:pt idx="3">
                  <c:v>66.82499999999996</c:v>
                </c:pt>
                <c:pt idx="4">
                  <c:v>70.04791666666665</c:v>
                </c:pt>
                <c:pt idx="5">
                  <c:v>72.83833333333331</c:v>
                </c:pt>
                <c:pt idx="6">
                  <c:v>75.19624999999999</c:v>
                </c:pt>
                <c:pt idx="7">
                  <c:v>77.12166666666666</c:v>
                </c:pt>
                <c:pt idx="8">
                  <c:v>78.61458333333331</c:v>
                </c:pt>
              </c:numCache>
            </c:numRef>
          </c:val>
        </c:ser>
        <c:ser>
          <c:idx val="3"/>
          <c:order val="3"/>
          <c:tx>
            <c:strRef>
              <c:f>'ПФЭ-2F'!$C$57</c:f>
              <c:strCache>
                <c:ptCount val="1"/>
                <c:pt idx="0">
                  <c:v>375,00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'ПФЭ-2F'!$D$57:$L$57</c:f>
              <c:numCache>
                <c:ptCount val="9"/>
                <c:pt idx="0">
                  <c:v>58.57177083333333</c:v>
                </c:pt>
                <c:pt idx="1">
                  <c:v>62.90843749999997</c:v>
                </c:pt>
                <c:pt idx="2">
                  <c:v>66.81260416666663</c:v>
                </c:pt>
                <c:pt idx="3">
                  <c:v>70.2842708333333</c:v>
                </c:pt>
                <c:pt idx="4">
                  <c:v>73.32343749999997</c:v>
                </c:pt>
                <c:pt idx="5">
                  <c:v>75.93010416666664</c:v>
                </c:pt>
                <c:pt idx="6">
                  <c:v>78.10427083333332</c:v>
                </c:pt>
                <c:pt idx="7">
                  <c:v>79.84593749999998</c:v>
                </c:pt>
                <c:pt idx="8">
                  <c:v>81.15510416666665</c:v>
                </c:pt>
              </c:numCache>
            </c:numRef>
          </c:val>
        </c:ser>
        <c:ser>
          <c:idx val="4"/>
          <c:order val="4"/>
          <c:tx>
            <c:strRef>
              <c:f>'ПФЭ-2F'!$C$58</c:f>
              <c:strCache>
                <c:ptCount val="1"/>
                <c:pt idx="0">
                  <c:v>400,00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'ПФЭ-2F'!$D$58:$L$58</c:f>
              <c:numCache>
                <c:ptCount val="9"/>
                <c:pt idx="0">
                  <c:v>61.57666666666667</c:v>
                </c:pt>
                <c:pt idx="1">
                  <c:v>65.72958333333332</c:v>
                </c:pt>
                <c:pt idx="2">
                  <c:v>69.44999999999997</c:v>
                </c:pt>
                <c:pt idx="3">
                  <c:v>72.73791666666664</c:v>
                </c:pt>
                <c:pt idx="4">
                  <c:v>75.5933333333333</c:v>
                </c:pt>
                <c:pt idx="5">
                  <c:v>78.01624999999997</c:v>
                </c:pt>
                <c:pt idx="6">
                  <c:v>80.00666666666665</c:v>
                </c:pt>
                <c:pt idx="7">
                  <c:v>81.5645833333333</c:v>
                </c:pt>
                <c:pt idx="8">
                  <c:v>82.68999999999998</c:v>
                </c:pt>
              </c:numCache>
            </c:numRef>
          </c:val>
        </c:ser>
        <c:ser>
          <c:idx val="5"/>
          <c:order val="5"/>
          <c:tx>
            <c:strRef>
              <c:f>'ПФЭ-2F'!$C$59</c:f>
              <c:strCache>
                <c:ptCount val="1"/>
                <c:pt idx="0">
                  <c:v>425,00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'ПФЭ-2F'!$D$59:$L$59</c:f>
              <c:numCache>
                <c:ptCount val="9"/>
                <c:pt idx="0">
                  <c:v>63.575937499999995</c:v>
                </c:pt>
                <c:pt idx="1">
                  <c:v>67.54510416666663</c:v>
                </c:pt>
                <c:pt idx="2">
                  <c:v>71.08177083333331</c:v>
                </c:pt>
                <c:pt idx="3">
                  <c:v>74.18593749999997</c:v>
                </c:pt>
                <c:pt idx="4">
                  <c:v>76.85760416666663</c:v>
                </c:pt>
                <c:pt idx="5">
                  <c:v>79.0967708333333</c:v>
                </c:pt>
                <c:pt idx="6">
                  <c:v>80.90343749999997</c:v>
                </c:pt>
                <c:pt idx="7">
                  <c:v>82.27760416666665</c:v>
                </c:pt>
                <c:pt idx="8">
                  <c:v>83.21927083333331</c:v>
                </c:pt>
              </c:numCache>
            </c:numRef>
          </c:val>
        </c:ser>
        <c:ser>
          <c:idx val="6"/>
          <c:order val="6"/>
          <c:tx>
            <c:strRef>
              <c:f>'ПФЭ-2F'!$C$60</c:f>
              <c:strCache>
                <c:ptCount val="1"/>
                <c:pt idx="0">
                  <c:v>450,00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'ПФЭ-2F'!$D$60:$L$60</c:f>
              <c:numCache>
                <c:ptCount val="9"/>
                <c:pt idx="0">
                  <c:v>64.56958333333333</c:v>
                </c:pt>
                <c:pt idx="1">
                  <c:v>68.355</c:v>
                </c:pt>
                <c:pt idx="2">
                  <c:v>71.70791666666665</c:v>
                </c:pt>
                <c:pt idx="3">
                  <c:v>74.6283333333333</c:v>
                </c:pt>
                <c:pt idx="4">
                  <c:v>77.11624999999998</c:v>
                </c:pt>
                <c:pt idx="5">
                  <c:v>79.17166666666662</c:v>
                </c:pt>
                <c:pt idx="6">
                  <c:v>80.79458333333332</c:v>
                </c:pt>
                <c:pt idx="7">
                  <c:v>81.98499999999997</c:v>
                </c:pt>
                <c:pt idx="8">
                  <c:v>82.74291666666664</c:v>
                </c:pt>
              </c:numCache>
            </c:numRef>
          </c:val>
        </c:ser>
        <c:ser>
          <c:idx val="7"/>
          <c:order val="7"/>
          <c:tx>
            <c:strRef>
              <c:f>'ПФЭ-2F'!$C$61</c:f>
              <c:strCache>
                <c:ptCount val="1"/>
                <c:pt idx="0">
                  <c:v>475,00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'ПФЭ-2F'!$D$61:$L$61</c:f>
              <c:numCache>
                <c:ptCount val="9"/>
                <c:pt idx="0">
                  <c:v>64.55760416666666</c:v>
                </c:pt>
                <c:pt idx="1">
                  <c:v>68.15927083333331</c:v>
                </c:pt>
                <c:pt idx="2">
                  <c:v>71.32843749999998</c:v>
                </c:pt>
                <c:pt idx="3">
                  <c:v>74.06510416666663</c:v>
                </c:pt>
                <c:pt idx="4">
                  <c:v>76.3692708333333</c:v>
                </c:pt>
                <c:pt idx="5">
                  <c:v>78.24093749999997</c:v>
                </c:pt>
                <c:pt idx="6">
                  <c:v>79.68010416666664</c:v>
                </c:pt>
                <c:pt idx="7">
                  <c:v>80.68677083333331</c:v>
                </c:pt>
                <c:pt idx="8">
                  <c:v>81.26093749999998</c:v>
                </c:pt>
              </c:numCache>
            </c:numRef>
          </c:val>
        </c:ser>
        <c:ser>
          <c:idx val="8"/>
          <c:order val="8"/>
          <c:tx>
            <c:strRef>
              <c:f>'ПФЭ-2F'!$C$62</c:f>
              <c:strCache>
                <c:ptCount val="1"/>
                <c:pt idx="0">
                  <c:v>500,00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'ПФЭ-2F'!$D$53:$L$53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cat>
          <c:val>
            <c:numRef>
              <c:f>'ПФЭ-2F'!$D$62:$L$62</c:f>
              <c:numCache>
                <c:ptCount val="9"/>
                <c:pt idx="0">
                  <c:v>63.540000000000006</c:v>
                </c:pt>
                <c:pt idx="1">
                  <c:v>66.95791666666666</c:v>
                </c:pt>
                <c:pt idx="2">
                  <c:v>69.94333333333331</c:v>
                </c:pt>
                <c:pt idx="3">
                  <c:v>72.49624999999997</c:v>
                </c:pt>
                <c:pt idx="4">
                  <c:v>74.61666666666665</c:v>
                </c:pt>
                <c:pt idx="5">
                  <c:v>76.30458333333331</c:v>
                </c:pt>
                <c:pt idx="6">
                  <c:v>77.55999999999999</c:v>
                </c:pt>
                <c:pt idx="7">
                  <c:v>78.38291666666665</c:v>
                </c:pt>
                <c:pt idx="8">
                  <c:v>78.77333333333333</c:v>
                </c:pt>
              </c:numCache>
            </c:numRef>
          </c:val>
        </c:ser>
        <c:axId val="31042060"/>
        <c:axId val="10943085"/>
        <c:axId val="31378902"/>
      </c:surfaceChart>
      <c:catAx>
        <c:axId val="310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CC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-0.023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943085"/>
        <c:crosses val="autoZero"/>
        <c:auto val="1"/>
        <c:lblOffset val="100"/>
        <c:tickLblSkip val="2"/>
        <c:noMultiLvlLbl val="0"/>
      </c:catAx>
      <c:valAx>
        <c:axId val="10943085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;[Red]\-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042060"/>
        <c:crossesAt val="1"/>
        <c:crossBetween val="between"/>
        <c:dispUnits/>
        <c:majorUnit val="5"/>
        <c:minorUnit val="0.5"/>
      </c:valAx>
      <c:serAx>
        <c:axId val="3137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.011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94308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EAEAEA"/>
        </a:solidFill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5175"/>
          <c:w val="0.96025"/>
          <c:h val="0.914"/>
        </c:manualLayout>
      </c:layout>
      <c:lineChart>
        <c:grouping val="standard"/>
        <c:varyColors val="1"/>
        <c:ser>
          <c:idx val="0"/>
          <c:order val="0"/>
          <c:tx>
            <c:strRef>
              <c:f>'ПФЭ-2F'!$C$54</c:f>
              <c:strCache>
                <c:ptCount val="1"/>
                <c:pt idx="0">
                  <c:v>300,00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('ПФЭ-2F'!$D$54,'ПФЭ-2F'!$F$54,'ПФЭ-2F'!$H$54,'ПФЭ-2F'!$J$54,'ПФЭ-2F'!$L$54)</c:f>
              <c:numCache>
                <c:ptCount val="5"/>
                <c:pt idx="0">
                  <c:v>43.52333333333334</c:v>
                </c:pt>
                <c:pt idx="1">
                  <c:v>52.86666666666667</c:v>
                </c:pt>
                <c:pt idx="2">
                  <c:v>60.47999999999999</c:v>
                </c:pt>
                <c:pt idx="3">
                  <c:v>66.36333333333333</c:v>
                </c:pt>
                <c:pt idx="4">
                  <c:v>70.51666666666667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'ПФЭ-2F'!$C$55</c:f>
              <c:strCache>
                <c:ptCount val="1"/>
                <c:pt idx="0">
                  <c:v>325,00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('ПФЭ-2F'!$D$55,'ПФЭ-2F'!$F$55,'ПФЭ-2F'!$H$55,'ПФЭ-2F'!$J$55,'ПФЭ-2F'!$L$55)</c:f>
              <c:numCache>
                <c:ptCount val="5"/>
                <c:pt idx="0">
                  <c:v>49.545104166666675</c:v>
                </c:pt>
                <c:pt idx="1">
                  <c:v>58.52093749999999</c:v>
                </c:pt>
                <c:pt idx="2">
                  <c:v>65.76677083333331</c:v>
                </c:pt>
                <c:pt idx="3">
                  <c:v>71.28260416666666</c:v>
                </c:pt>
                <c:pt idx="4">
                  <c:v>75.06843749999999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'ПФЭ-2F'!$C$56</c:f>
              <c:strCache>
                <c:ptCount val="1"/>
                <c:pt idx="0">
                  <c:v>350,00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('ПФЭ-2F'!$D$56,'ПФЭ-2F'!$F$56,'ПФЭ-2F'!$H$56,'ПФЭ-2F'!$J$56,'ПФЭ-2F'!$L$56)</c:f>
              <c:numCache>
                <c:ptCount val="5"/>
                <c:pt idx="0">
                  <c:v>54.56125</c:v>
                </c:pt>
                <c:pt idx="1">
                  <c:v>63.16958333333332</c:v>
                </c:pt>
                <c:pt idx="2">
                  <c:v>70.04791666666665</c:v>
                </c:pt>
                <c:pt idx="3">
                  <c:v>75.19624999999999</c:v>
                </c:pt>
                <c:pt idx="4">
                  <c:v>78.61458333333331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'ПФЭ-2F'!$C$57</c:f>
              <c:strCache>
                <c:ptCount val="1"/>
                <c:pt idx="0">
                  <c:v>375,00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('ПФЭ-2F'!$D$57,'ПФЭ-2F'!$F$57,'ПФЭ-2F'!$H$57,'ПФЭ-2F'!$J$57,'ПФЭ-2F'!$L$57)</c:f>
              <c:numCache>
                <c:ptCount val="5"/>
                <c:pt idx="0">
                  <c:v>58.57177083333333</c:v>
                </c:pt>
                <c:pt idx="1">
                  <c:v>66.81260416666663</c:v>
                </c:pt>
                <c:pt idx="2">
                  <c:v>73.32343749999997</c:v>
                </c:pt>
                <c:pt idx="3">
                  <c:v>78.10427083333332</c:v>
                </c:pt>
                <c:pt idx="4">
                  <c:v>81.15510416666665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'ПФЭ-2F'!$C$58</c:f>
              <c:strCache>
                <c:ptCount val="1"/>
                <c:pt idx="0">
                  <c:v>400,00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('ПФЭ-2F'!$D$53,'ПФЭ-2F'!$F$53,'ПФЭ-2F'!$H$53,'ПФЭ-2F'!$J$53,'ПФЭ-2F'!$L$53)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</c:numCache>
            </c:numRef>
          </c:cat>
          <c:val>
            <c:numRef>
              <c:f>('ПФЭ-2F'!$D$58,'ПФЭ-2F'!$F$58,'ПФЭ-2F'!$H$58,'ПФЭ-2F'!$J$58,'ПФЭ-2F'!$L$58)</c:f>
              <c:numCache>
                <c:ptCount val="5"/>
                <c:pt idx="0">
                  <c:v>61.57666666666667</c:v>
                </c:pt>
                <c:pt idx="1">
                  <c:v>69.44999999999997</c:v>
                </c:pt>
                <c:pt idx="2">
                  <c:v>75.5933333333333</c:v>
                </c:pt>
                <c:pt idx="3">
                  <c:v>80.00666666666665</c:v>
                </c:pt>
                <c:pt idx="4">
                  <c:v>82.68999999999998</c:v>
                </c:pt>
              </c:numCache>
            </c:numRef>
          </c:val>
          <c:smooth val="1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Х2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663104"/>
        <c:crosses val="max"/>
        <c:auto val="1"/>
        <c:lblOffset val="100"/>
        <c:noMultiLvlLbl val="0"/>
      </c:catAx>
      <c:valAx>
        <c:axId val="58663104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974663"/>
        <c:crossesAt val="1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/>
  </sheetViews>
  <pageMargins left="0.75" right="0.75" top="1" bottom="1" header="0.5" footer="0.5"/>
  <pageSetup horizontalDpi="240" verticalDpi="240" orientation="landscape" paperSize="9"/>
  <headerFooter>
    <oddHeader>&amp;A</oddHeader>
    <oddFooter>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58</xdr:row>
      <xdr:rowOff>57150</xdr:rowOff>
    </xdr:from>
    <xdr:to>
      <xdr:col>0</xdr:col>
      <xdr:colOff>142875</xdr:colOff>
      <xdr:row>61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42875" y="10039350"/>
          <a:ext cx="0" cy="5524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29525"/>
    <xdr:graphicFrame>
      <xdr:nvGraphicFramePr>
        <xdr:cNvPr id="1" name="Shape 1025"/>
        <xdr:cNvGraphicFramePr/>
      </xdr:nvGraphicFramePr>
      <xdr:xfrm>
        <a:off x="0" y="0"/>
        <a:ext cx="121539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0.49975</cdr:y>
    </cdr:from>
    <cdr:to>
      <cdr:x>0.51525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57825" y="2562225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16</xdr:col>
      <xdr:colOff>66675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04775" y="276225"/>
        <a:ext cx="109347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20"/>
  <sheetViews>
    <sheetView showGridLines="0" showRowColHeaders="0" tabSelected="1" zoomScale="156" zoomScaleNormal="156" zoomScaleSheetLayoutView="133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7" max="7" width="8.75390625" style="0" customWidth="1"/>
    <col min="11" max="11" width="11.375" style="0" customWidth="1"/>
  </cols>
  <sheetData>
    <row r="1" spans="1:20" ht="12.75">
      <c r="A1" s="13"/>
      <c r="B1" s="13"/>
      <c r="C1" s="13"/>
      <c r="D1" s="13"/>
      <c r="E1" s="13"/>
      <c r="F1" s="13"/>
      <c r="G1" s="15" t="s">
        <v>0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7" t="s">
        <v>1</v>
      </c>
      <c r="S1" s="13"/>
      <c r="T1" s="13"/>
    </row>
    <row r="2" spans="1:20" ht="16.5">
      <c r="A2" s="8"/>
      <c r="B2" s="8"/>
      <c r="C2" s="125"/>
      <c r="D2" s="9"/>
      <c r="E2" s="10"/>
      <c r="F2" s="8"/>
      <c r="G2" s="209" t="s">
        <v>75</v>
      </c>
      <c r="H2" s="8"/>
      <c r="I2" s="8"/>
      <c r="J2" s="8"/>
      <c r="K2" s="8"/>
      <c r="L2" s="8"/>
      <c r="M2" s="8"/>
      <c r="N2" s="125"/>
      <c r="O2" s="125"/>
      <c r="P2" s="13"/>
      <c r="Q2" s="13"/>
      <c r="R2" s="17" t="s">
        <v>2</v>
      </c>
      <c r="S2" s="13"/>
      <c r="T2" s="13"/>
    </row>
    <row r="3" spans="1:20" ht="15">
      <c r="A3" s="11"/>
      <c r="B3" s="11"/>
      <c r="C3" s="13"/>
      <c r="D3" s="16"/>
      <c r="E3" s="11"/>
      <c r="F3" s="11"/>
      <c r="G3" s="153" t="s">
        <v>76</v>
      </c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</row>
    <row r="4" spans="1:20" ht="12.75">
      <c r="A4" s="11"/>
      <c r="B4" s="13"/>
      <c r="C4" s="11"/>
      <c r="D4" s="11"/>
      <c r="E4" s="11"/>
      <c r="F4" s="11"/>
      <c r="G4" s="154" t="s">
        <v>77</v>
      </c>
      <c r="H4" s="11"/>
      <c r="I4" s="11"/>
      <c r="J4" s="11"/>
      <c r="K4" s="11"/>
      <c r="L4" s="11"/>
      <c r="M4" s="11"/>
      <c r="N4" s="13"/>
      <c r="O4" s="13"/>
      <c r="P4" s="13"/>
      <c r="Q4" s="13"/>
      <c r="R4" s="13"/>
      <c r="S4" s="13"/>
      <c r="T4" s="13"/>
    </row>
    <row r="5" spans="1:20" ht="5.2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3"/>
      <c r="P5" s="13"/>
      <c r="Q5" s="13"/>
      <c r="R5" s="13"/>
      <c r="S5" s="13"/>
      <c r="T5" s="13"/>
    </row>
    <row r="6" spans="1:20" ht="12.75" customHeight="1">
      <c r="A6" s="11"/>
      <c r="B6" s="12"/>
      <c r="C6" s="11"/>
      <c r="D6" s="11"/>
      <c r="E6" s="11"/>
      <c r="F6" s="11"/>
      <c r="G6" s="56" t="s">
        <v>3</v>
      </c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</row>
    <row r="7" spans="1:20" ht="12.75">
      <c r="A7" s="76"/>
      <c r="B7" s="77" t="s">
        <v>48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116"/>
      <c r="O7" s="116"/>
      <c r="P7" s="13"/>
      <c r="Q7" s="13"/>
      <c r="R7" s="13"/>
      <c r="S7" s="13"/>
      <c r="T7" s="13"/>
    </row>
    <row r="8" spans="1:20" ht="12.75">
      <c r="A8" s="76"/>
      <c r="B8" s="77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116"/>
      <c r="O8" s="116"/>
      <c r="P8" s="13"/>
      <c r="Q8" s="13"/>
      <c r="R8" s="13"/>
      <c r="S8" s="13"/>
      <c r="T8" s="13"/>
    </row>
    <row r="9" spans="1:20" ht="12.75">
      <c r="A9" s="76"/>
      <c r="B9" s="77" t="s">
        <v>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116"/>
      <c r="O9" s="116"/>
      <c r="P9" s="13"/>
      <c r="Q9" s="13"/>
      <c r="R9" s="13"/>
      <c r="S9" s="13"/>
      <c r="T9" s="13"/>
    </row>
    <row r="10" spans="1:20" ht="12.75">
      <c r="A10" s="76"/>
      <c r="B10" s="77" t="s">
        <v>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116"/>
      <c r="O10" s="116"/>
      <c r="P10" s="13"/>
      <c r="Q10" s="13"/>
      <c r="R10" s="13"/>
      <c r="S10" s="13"/>
      <c r="T10" s="13"/>
    </row>
    <row r="11" spans="1:20" ht="5.25" customHeight="1">
      <c r="A11" s="11"/>
      <c r="B11" s="5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3"/>
      <c r="P11" s="13"/>
      <c r="Q11" s="13"/>
      <c r="R11" s="13"/>
      <c r="S11" s="13"/>
      <c r="T11" s="13"/>
    </row>
    <row r="12" spans="1:20" ht="13.5" thickBot="1">
      <c r="A12" s="13"/>
      <c r="B12" s="58" t="s">
        <v>7</v>
      </c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3.5" thickBot="1">
      <c r="A13" s="13"/>
      <c r="B13" s="117"/>
      <c r="C13" s="118" t="s">
        <v>8</v>
      </c>
      <c r="D13" s="118"/>
      <c r="E13" s="119"/>
      <c r="F13" s="126" t="s">
        <v>9</v>
      </c>
      <c r="G13" s="236" t="s">
        <v>10</v>
      </c>
      <c r="H13" s="105"/>
      <c r="I13" s="105" t="s">
        <v>11</v>
      </c>
      <c r="J13" s="105"/>
      <c r="K13" s="124" t="s">
        <v>12</v>
      </c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3.5" thickBot="1">
      <c r="A14" s="13"/>
      <c r="B14" s="120"/>
      <c r="C14" s="121" t="s">
        <v>13</v>
      </c>
      <c r="D14" s="121"/>
      <c r="E14" s="122"/>
      <c r="F14" s="127" t="s">
        <v>14</v>
      </c>
      <c r="G14" s="237"/>
      <c r="H14" s="105">
        <v>-1</v>
      </c>
      <c r="I14" s="105">
        <v>0</v>
      </c>
      <c r="J14" s="106" t="s">
        <v>15</v>
      </c>
      <c r="K14" s="123" t="s">
        <v>16</v>
      </c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>
      <c r="A15" s="13"/>
      <c r="B15" s="224" t="s">
        <v>96</v>
      </c>
      <c r="C15" s="225"/>
      <c r="D15" s="225"/>
      <c r="E15" s="226"/>
      <c r="F15" s="107" t="s">
        <v>97</v>
      </c>
      <c r="G15" s="108" t="s">
        <v>17</v>
      </c>
      <c r="H15" s="151">
        <v>300</v>
      </c>
      <c r="I15" s="151">
        <v>400</v>
      </c>
      <c r="J15" s="151">
        <v>500</v>
      </c>
      <c r="K15" s="108">
        <f>+J15-I15</f>
        <v>100</v>
      </c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3.5" thickBot="1">
      <c r="A16" s="13"/>
      <c r="B16" s="227" t="s">
        <v>98</v>
      </c>
      <c r="C16" s="228"/>
      <c r="D16" s="228"/>
      <c r="E16" s="229"/>
      <c r="F16" s="109" t="s">
        <v>95</v>
      </c>
      <c r="G16" s="110" t="s">
        <v>18</v>
      </c>
      <c r="H16" s="152">
        <v>6</v>
      </c>
      <c r="I16" s="152">
        <v>10</v>
      </c>
      <c r="J16" s="152">
        <v>14</v>
      </c>
      <c r="K16" s="110">
        <f>+J16-I16</f>
        <v>4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6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3.5" thickBot="1">
      <c r="A18" s="14"/>
      <c r="B18" s="59" t="s">
        <v>56</v>
      </c>
      <c r="C18" s="14"/>
      <c r="D18" s="14"/>
      <c r="E18" s="14"/>
      <c r="F18" s="14"/>
      <c r="G18" s="13"/>
      <c r="H18" s="14"/>
      <c r="I18" s="14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40.5" customHeight="1" thickBot="1" thickTop="1">
      <c r="A19" s="13"/>
      <c r="B19" s="230" t="s">
        <v>19</v>
      </c>
      <c r="C19" s="220" t="s">
        <v>91</v>
      </c>
      <c r="D19" s="221"/>
      <c r="E19" s="222" t="s">
        <v>92</v>
      </c>
      <c r="F19" s="223"/>
      <c r="G19" s="233" t="s">
        <v>51</v>
      </c>
      <c r="H19" s="232" t="s">
        <v>20</v>
      </c>
      <c r="I19" s="13"/>
      <c r="J19" s="235" t="s">
        <v>53</v>
      </c>
      <c r="K19" s="235"/>
      <c r="L19" s="235"/>
      <c r="M19" s="17"/>
      <c r="N19" s="13"/>
      <c r="O19" s="13"/>
      <c r="P19" s="13"/>
      <c r="Q19" s="13"/>
      <c r="R19" s="13"/>
      <c r="S19" s="13"/>
      <c r="T19" s="13"/>
    </row>
    <row r="20" spans="1:27" ht="36" customHeight="1" thickBot="1" thickTop="1">
      <c r="A20" s="13"/>
      <c r="B20" s="231"/>
      <c r="C20" s="81" t="s">
        <v>17</v>
      </c>
      <c r="D20" s="82" t="s">
        <v>18</v>
      </c>
      <c r="E20" s="92" t="str">
        <f>B15</f>
        <v>Шлак</v>
      </c>
      <c r="F20" s="93" t="str">
        <f>B16</f>
        <v>Метасиликат натрия 5-водный</v>
      </c>
      <c r="G20" s="234"/>
      <c r="H20" s="219"/>
      <c r="I20" s="13"/>
      <c r="J20" s="94" t="s">
        <v>27</v>
      </c>
      <c r="K20" s="103">
        <f>V33*5/9-(Y33+Z33)/3</f>
        <v>75.5933333333333</v>
      </c>
      <c r="L20" s="129"/>
      <c r="M20" s="111"/>
      <c r="N20" s="13"/>
      <c r="O20" s="13"/>
      <c r="P20" s="13"/>
      <c r="Q20" s="13"/>
      <c r="R20" s="13"/>
      <c r="S20" s="13"/>
      <c r="T20" s="13"/>
      <c r="U20" s="215"/>
      <c r="V20" s="6" t="s">
        <v>21</v>
      </c>
      <c r="W20" s="210" t="s">
        <v>22</v>
      </c>
      <c r="X20" s="210" t="s">
        <v>23</v>
      </c>
      <c r="Y20" s="6" t="s">
        <v>24</v>
      </c>
      <c r="Z20" s="6" t="s">
        <v>25</v>
      </c>
      <c r="AA20" s="210" t="s">
        <v>26</v>
      </c>
    </row>
    <row r="21" spans="1:29" ht="13.5" thickTop="1">
      <c r="A21" s="13"/>
      <c r="B21" s="37">
        <v>1</v>
      </c>
      <c r="C21" s="37">
        <v>1</v>
      </c>
      <c r="D21" s="38">
        <v>1</v>
      </c>
      <c r="E21" s="83">
        <f>J15</f>
        <v>500</v>
      </c>
      <c r="F21" s="84">
        <f>J16</f>
        <v>14</v>
      </c>
      <c r="G21" s="52">
        <v>78.1</v>
      </c>
      <c r="H21" s="180">
        <f aca="true" t="shared" si="0" ref="H21:H31">+$K$20+$K$22*C21+$K$23*D21+$K$25*C21*C21+$K$26*D21*D21+$K$28*C21*D21</f>
        <v>78.77333333333333</v>
      </c>
      <c r="I21" s="13"/>
      <c r="J21" s="18"/>
      <c r="K21" s="104"/>
      <c r="L21" s="13"/>
      <c r="M21" s="17"/>
      <c r="N21" s="13"/>
      <c r="O21" s="13"/>
      <c r="P21" s="13"/>
      <c r="Q21" s="13"/>
      <c r="R21" s="13"/>
      <c r="S21" s="13"/>
      <c r="T21" s="13"/>
      <c r="U21" s="216">
        <v>1</v>
      </c>
      <c r="V21" s="2">
        <f aca="true" t="shared" si="1" ref="V21:V31">+G21</f>
        <v>78.1</v>
      </c>
      <c r="W21" s="211">
        <f aca="true" t="shared" si="2" ref="W21:W31">+C21*G21</f>
        <v>78.1</v>
      </c>
      <c r="X21" s="211">
        <f aca="true" t="shared" si="3" ref="X21:X31">+D21*G21</f>
        <v>78.1</v>
      </c>
      <c r="Y21" s="1">
        <f aca="true" t="shared" si="4" ref="Y21:Y31">+C21*C21*G21</f>
        <v>78.1</v>
      </c>
      <c r="Z21" s="1">
        <f aca="true" t="shared" si="5" ref="Z21:Z31">+D21*D21*G21</f>
        <v>78.1</v>
      </c>
      <c r="AA21" s="211">
        <f aca="true" t="shared" si="6" ref="AA21:AA31">+G21*C21*D21</f>
        <v>78.1</v>
      </c>
      <c r="AC21">
        <f aca="true" t="shared" si="7" ref="AC21:AC31">+(G21-H21)^2</f>
        <v>0.453377777777776</v>
      </c>
    </row>
    <row r="22" spans="1:29" ht="16.5">
      <c r="A22" s="13"/>
      <c r="B22" s="39">
        <v>2</v>
      </c>
      <c r="C22" s="39">
        <v>1</v>
      </c>
      <c r="D22" s="40">
        <v>-1</v>
      </c>
      <c r="E22" s="85">
        <f>J15</f>
        <v>500</v>
      </c>
      <c r="F22" s="86">
        <f>H16</f>
        <v>6</v>
      </c>
      <c r="G22" s="53">
        <v>62.88</v>
      </c>
      <c r="H22" s="181">
        <f t="shared" si="0"/>
        <v>63.540000000000006</v>
      </c>
      <c r="I22" s="13"/>
      <c r="J22" s="94" t="s">
        <v>28</v>
      </c>
      <c r="K22" s="103">
        <f>+W33/6</f>
        <v>7.068333333333334</v>
      </c>
      <c r="L22" s="13"/>
      <c r="M22" s="13"/>
      <c r="N22" s="13"/>
      <c r="O22" s="13"/>
      <c r="P22" s="13"/>
      <c r="Q22" s="13"/>
      <c r="R22" s="13"/>
      <c r="S22" s="13"/>
      <c r="T22" s="13"/>
      <c r="U22" s="216">
        <v>2</v>
      </c>
      <c r="V22" s="2">
        <f t="shared" si="1"/>
        <v>62.88</v>
      </c>
      <c r="W22" s="211">
        <f t="shared" si="2"/>
        <v>62.88</v>
      </c>
      <c r="X22" s="211">
        <f t="shared" si="3"/>
        <v>-62.88</v>
      </c>
      <c r="Y22" s="1">
        <f t="shared" si="4"/>
        <v>62.88</v>
      </c>
      <c r="Z22" s="1">
        <f t="shared" si="5"/>
        <v>62.88</v>
      </c>
      <c r="AA22" s="211">
        <f t="shared" si="6"/>
        <v>-62.88</v>
      </c>
      <c r="AC22">
        <f t="shared" si="7"/>
        <v>0.43560000000000487</v>
      </c>
    </row>
    <row r="23" spans="1:29" ht="16.5">
      <c r="A23" s="13"/>
      <c r="B23" s="39">
        <v>3</v>
      </c>
      <c r="C23" s="39">
        <v>-1</v>
      </c>
      <c r="D23" s="41">
        <v>1</v>
      </c>
      <c r="E23" s="85">
        <f>H15</f>
        <v>300</v>
      </c>
      <c r="F23" s="87">
        <f>J16</f>
        <v>14</v>
      </c>
      <c r="G23" s="53">
        <v>72.52</v>
      </c>
      <c r="H23" s="181">
        <f t="shared" si="0"/>
        <v>70.51666666666667</v>
      </c>
      <c r="I23" s="13"/>
      <c r="J23" s="94" t="s">
        <v>29</v>
      </c>
      <c r="K23" s="103">
        <f>+X33/6</f>
        <v>10.556666666666663</v>
      </c>
      <c r="L23" s="13"/>
      <c r="M23" s="13"/>
      <c r="N23" s="13"/>
      <c r="O23" s="13"/>
      <c r="P23" s="13"/>
      <c r="Q23" s="13"/>
      <c r="R23" s="13"/>
      <c r="S23" s="13"/>
      <c r="T23" s="13"/>
      <c r="U23" s="216">
        <v>3</v>
      </c>
      <c r="V23" s="2">
        <f t="shared" si="1"/>
        <v>72.52</v>
      </c>
      <c r="W23" s="211">
        <f t="shared" si="2"/>
        <v>-72.52</v>
      </c>
      <c r="X23" s="211">
        <f t="shared" si="3"/>
        <v>72.52</v>
      </c>
      <c r="Y23" s="1">
        <f t="shared" si="4"/>
        <v>72.52</v>
      </c>
      <c r="Z23" s="1">
        <f t="shared" si="5"/>
        <v>72.52</v>
      </c>
      <c r="AA23" s="211">
        <f t="shared" si="6"/>
        <v>-72.52</v>
      </c>
      <c r="AC23">
        <f t="shared" si="7"/>
        <v>4.013344444444432</v>
      </c>
    </row>
    <row r="24" spans="1:29" ht="13.5" thickBot="1">
      <c r="A24" s="13"/>
      <c r="B24" s="39">
        <v>4</v>
      </c>
      <c r="C24" s="39">
        <v>-1</v>
      </c>
      <c r="D24" s="41">
        <v>-1</v>
      </c>
      <c r="E24" s="85">
        <f>H15</f>
        <v>300</v>
      </c>
      <c r="F24" s="87">
        <f>H16</f>
        <v>6</v>
      </c>
      <c r="G24" s="53">
        <v>45.54</v>
      </c>
      <c r="H24" s="182">
        <f t="shared" si="0"/>
        <v>43.52333333333334</v>
      </c>
      <c r="I24" s="13"/>
      <c r="J24" s="20"/>
      <c r="K24" s="104"/>
      <c r="L24" s="13"/>
      <c r="M24" s="13"/>
      <c r="N24" s="13"/>
      <c r="O24" s="13"/>
      <c r="P24" s="13"/>
      <c r="Q24" s="13"/>
      <c r="R24" s="13"/>
      <c r="S24" s="13"/>
      <c r="T24" s="13"/>
      <c r="U24" s="216">
        <v>4</v>
      </c>
      <c r="V24" s="2">
        <f t="shared" si="1"/>
        <v>45.54</v>
      </c>
      <c r="W24" s="211">
        <f t="shared" si="2"/>
        <v>-45.54</v>
      </c>
      <c r="X24" s="211">
        <f t="shared" si="3"/>
        <v>-45.54</v>
      </c>
      <c r="Y24" s="1">
        <f t="shared" si="4"/>
        <v>45.54</v>
      </c>
      <c r="Z24" s="1">
        <f t="shared" si="5"/>
        <v>45.54</v>
      </c>
      <c r="AA24" s="211">
        <f t="shared" si="6"/>
        <v>45.54</v>
      </c>
      <c r="AC24">
        <f t="shared" si="7"/>
        <v>4.066944444444412</v>
      </c>
    </row>
    <row r="25" spans="1:29" ht="17.25" thickTop="1">
      <c r="A25" s="13"/>
      <c r="B25" s="42">
        <v>5</v>
      </c>
      <c r="C25" s="42">
        <v>1</v>
      </c>
      <c r="D25" s="43">
        <v>0</v>
      </c>
      <c r="E25" s="88">
        <f>J15</f>
        <v>500</v>
      </c>
      <c r="F25" s="89">
        <f>I16</f>
        <v>10</v>
      </c>
      <c r="G25" s="54">
        <v>75.95</v>
      </c>
      <c r="H25" s="181">
        <f t="shared" si="0"/>
        <v>74.61666666666665</v>
      </c>
      <c r="I25" s="13"/>
      <c r="J25" s="94" t="s">
        <v>30</v>
      </c>
      <c r="K25" s="103">
        <f>+Y33/2-V33/3</f>
        <v>-8.044999999999987</v>
      </c>
      <c r="L25" s="13"/>
      <c r="M25" s="13"/>
      <c r="N25" s="13"/>
      <c r="O25" s="13"/>
      <c r="P25" s="13"/>
      <c r="Q25" s="13"/>
      <c r="R25" s="13"/>
      <c r="S25" s="13"/>
      <c r="T25" s="13"/>
      <c r="U25" s="216">
        <v>5</v>
      </c>
      <c r="V25" s="2">
        <f t="shared" si="1"/>
        <v>75.95</v>
      </c>
      <c r="W25" s="211">
        <f t="shared" si="2"/>
        <v>75.95</v>
      </c>
      <c r="X25" s="211">
        <f t="shared" si="3"/>
        <v>0</v>
      </c>
      <c r="Y25" s="1">
        <f t="shared" si="4"/>
        <v>75.95</v>
      </c>
      <c r="Z25" s="1">
        <f t="shared" si="5"/>
        <v>0</v>
      </c>
      <c r="AA25" s="211">
        <f t="shared" si="6"/>
        <v>0</v>
      </c>
      <c r="AC25">
        <f t="shared" si="7"/>
        <v>1.777777777777841</v>
      </c>
    </row>
    <row r="26" spans="1:29" ht="16.5">
      <c r="A26" s="13"/>
      <c r="B26" s="39">
        <v>6</v>
      </c>
      <c r="C26" s="39">
        <v>-1</v>
      </c>
      <c r="D26" s="41">
        <v>0</v>
      </c>
      <c r="E26" s="85">
        <f>H15</f>
        <v>300</v>
      </c>
      <c r="F26" s="87">
        <f>I16</f>
        <v>10</v>
      </c>
      <c r="G26" s="53">
        <v>56.46</v>
      </c>
      <c r="H26" s="181">
        <f t="shared" si="0"/>
        <v>60.47999999999999</v>
      </c>
      <c r="I26" s="13"/>
      <c r="J26" s="94" t="s">
        <v>31</v>
      </c>
      <c r="K26" s="103">
        <f>+Z33/2-V33/3</f>
        <v>-3.4599999999999795</v>
      </c>
      <c r="L26" s="13"/>
      <c r="M26" s="13"/>
      <c r="N26" s="13"/>
      <c r="O26" s="13"/>
      <c r="P26" s="13"/>
      <c r="Q26" s="13"/>
      <c r="R26" s="13"/>
      <c r="S26" s="13"/>
      <c r="T26" s="13"/>
      <c r="U26" s="216">
        <v>6</v>
      </c>
      <c r="V26" s="2">
        <f t="shared" si="1"/>
        <v>56.46</v>
      </c>
      <c r="W26" s="211">
        <f t="shared" si="2"/>
        <v>-56.46</v>
      </c>
      <c r="X26" s="211">
        <f t="shared" si="3"/>
        <v>0</v>
      </c>
      <c r="Y26" s="1">
        <f t="shared" si="4"/>
        <v>56.46</v>
      </c>
      <c r="Z26" s="1">
        <f t="shared" si="5"/>
        <v>0</v>
      </c>
      <c r="AA26" s="211">
        <f t="shared" si="6"/>
        <v>0</v>
      </c>
      <c r="AC26">
        <f t="shared" si="7"/>
        <v>16.16039999999991</v>
      </c>
    </row>
    <row r="27" spans="1:29" ht="12.75">
      <c r="A27" s="13"/>
      <c r="B27" s="39">
        <v>7</v>
      </c>
      <c r="C27" s="39">
        <v>0</v>
      </c>
      <c r="D27" s="41">
        <v>1</v>
      </c>
      <c r="E27" s="85">
        <f>I15</f>
        <v>400</v>
      </c>
      <c r="F27" s="87">
        <f>J16</f>
        <v>14</v>
      </c>
      <c r="G27" s="53">
        <v>81.36</v>
      </c>
      <c r="H27" s="181">
        <f t="shared" si="0"/>
        <v>82.68999999999998</v>
      </c>
      <c r="I27" s="13"/>
      <c r="J27" s="18"/>
      <c r="K27" s="104"/>
      <c r="L27" s="13"/>
      <c r="M27" s="13"/>
      <c r="N27" s="13"/>
      <c r="O27" s="13"/>
      <c r="P27" s="13"/>
      <c r="Q27" s="13"/>
      <c r="R27" s="13"/>
      <c r="S27" s="13"/>
      <c r="T27" s="13"/>
      <c r="U27" s="216">
        <v>7</v>
      </c>
      <c r="V27" s="2">
        <f t="shared" si="1"/>
        <v>81.36</v>
      </c>
      <c r="W27" s="211">
        <f t="shared" si="2"/>
        <v>0</v>
      </c>
      <c r="X27" s="211">
        <f t="shared" si="3"/>
        <v>81.36</v>
      </c>
      <c r="Y27" s="1">
        <f t="shared" si="4"/>
        <v>0</v>
      </c>
      <c r="Z27" s="1">
        <f t="shared" si="5"/>
        <v>81.36</v>
      </c>
      <c r="AA27" s="211">
        <f t="shared" si="6"/>
        <v>0</v>
      </c>
      <c r="AC27">
        <f t="shared" si="7"/>
        <v>1.7688999999999577</v>
      </c>
    </row>
    <row r="28" spans="1:29" ht="17.25" thickBot="1">
      <c r="A28" s="13"/>
      <c r="B28" s="39">
        <v>8</v>
      </c>
      <c r="C28" s="39">
        <v>0</v>
      </c>
      <c r="D28" s="41">
        <v>-1</v>
      </c>
      <c r="E28" s="85">
        <f>I15</f>
        <v>400</v>
      </c>
      <c r="F28" s="87">
        <f>H16</f>
        <v>6</v>
      </c>
      <c r="G28" s="53">
        <v>60.22</v>
      </c>
      <c r="H28" s="182">
        <f t="shared" si="0"/>
        <v>61.57666666666667</v>
      </c>
      <c r="I28" s="13"/>
      <c r="J28" s="94" t="s">
        <v>32</v>
      </c>
      <c r="K28" s="103">
        <f>+AA33/4</f>
        <v>-2.9400000000000013</v>
      </c>
      <c r="L28" s="13"/>
      <c r="M28" s="13"/>
      <c r="N28" s="13"/>
      <c r="O28" s="13"/>
      <c r="P28" s="13"/>
      <c r="Q28" s="13"/>
      <c r="R28" s="13"/>
      <c r="S28" s="13"/>
      <c r="T28" s="13"/>
      <c r="U28" s="216">
        <v>8</v>
      </c>
      <c r="V28" s="2">
        <f t="shared" si="1"/>
        <v>60.22</v>
      </c>
      <c r="W28" s="211">
        <f t="shared" si="2"/>
        <v>0</v>
      </c>
      <c r="X28" s="211">
        <f t="shared" si="3"/>
        <v>-60.22</v>
      </c>
      <c r="Y28" s="1">
        <f t="shared" si="4"/>
        <v>0</v>
      </c>
      <c r="Z28" s="1">
        <f t="shared" si="5"/>
        <v>60.22</v>
      </c>
      <c r="AA28" s="211">
        <f t="shared" si="6"/>
        <v>0</v>
      </c>
      <c r="AC28">
        <f t="shared" si="7"/>
        <v>1.8405444444444512</v>
      </c>
    </row>
    <row r="29" spans="1:29" ht="13.5" thickTop="1">
      <c r="A29" s="13"/>
      <c r="B29" s="42">
        <v>9</v>
      </c>
      <c r="C29" s="42">
        <v>0</v>
      </c>
      <c r="D29" s="43">
        <v>0</v>
      </c>
      <c r="E29" s="88">
        <f>I15</f>
        <v>400</v>
      </c>
      <c r="F29" s="89">
        <f>I16</f>
        <v>10</v>
      </c>
      <c r="G29" s="54">
        <v>78.28</v>
      </c>
      <c r="H29" s="181">
        <f t="shared" si="0"/>
        <v>75.5933333333333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17">
        <v>9</v>
      </c>
      <c r="V29" s="4">
        <f t="shared" si="1"/>
        <v>78.28</v>
      </c>
      <c r="W29" s="212">
        <f t="shared" si="2"/>
        <v>0</v>
      </c>
      <c r="X29" s="212">
        <f t="shared" si="3"/>
        <v>0</v>
      </c>
      <c r="Y29" s="4">
        <f t="shared" si="4"/>
        <v>0</v>
      </c>
      <c r="Z29" s="4">
        <f t="shared" si="5"/>
        <v>0</v>
      </c>
      <c r="AA29" s="212">
        <f t="shared" si="6"/>
        <v>0</v>
      </c>
      <c r="AC29">
        <f t="shared" si="7"/>
        <v>7.218177777777934</v>
      </c>
    </row>
    <row r="30" spans="1:29" ht="12.75">
      <c r="A30" s="13"/>
      <c r="B30" s="39">
        <v>10</v>
      </c>
      <c r="C30" s="39">
        <v>0</v>
      </c>
      <c r="D30" s="41">
        <v>0</v>
      </c>
      <c r="E30" s="85">
        <f>I15</f>
        <v>400</v>
      </c>
      <c r="F30" s="87">
        <f>I16</f>
        <v>10</v>
      </c>
      <c r="G30" s="53">
        <v>77.28</v>
      </c>
      <c r="H30" s="181">
        <f t="shared" si="0"/>
        <v>75.5933333333333</v>
      </c>
      <c r="I30" s="13"/>
      <c r="J30" s="131" t="s">
        <v>49</v>
      </c>
      <c r="K30" s="132">
        <f>MAX($D$54:$L$62)</f>
        <v>83.21927083333331</v>
      </c>
      <c r="L30" s="13"/>
      <c r="M30" s="13"/>
      <c r="N30" s="13"/>
      <c r="O30" s="13"/>
      <c r="P30" s="13"/>
      <c r="Q30" s="13"/>
      <c r="R30" s="13"/>
      <c r="S30" s="13"/>
      <c r="T30" s="13"/>
      <c r="U30" s="216">
        <v>10</v>
      </c>
      <c r="V30" s="2">
        <f t="shared" si="1"/>
        <v>77.28</v>
      </c>
      <c r="W30" s="213">
        <f t="shared" si="2"/>
        <v>0</v>
      </c>
      <c r="X30" s="213">
        <f t="shared" si="3"/>
        <v>0</v>
      </c>
      <c r="Y30" s="2">
        <f t="shared" si="4"/>
        <v>0</v>
      </c>
      <c r="Z30" s="2">
        <f t="shared" si="5"/>
        <v>0</v>
      </c>
      <c r="AA30" s="213">
        <f t="shared" si="6"/>
        <v>0</v>
      </c>
      <c r="AC30">
        <f t="shared" si="7"/>
        <v>2.844844444444543</v>
      </c>
    </row>
    <row r="31" spans="1:29" ht="13.5" thickBot="1">
      <c r="A31" s="13"/>
      <c r="B31" s="35">
        <v>11</v>
      </c>
      <c r="C31" s="35">
        <v>0</v>
      </c>
      <c r="D31" s="36">
        <v>0</v>
      </c>
      <c r="E31" s="90">
        <f>I15</f>
        <v>400</v>
      </c>
      <c r="F31" s="91">
        <f>I16</f>
        <v>10</v>
      </c>
      <c r="G31" s="55">
        <v>79.28</v>
      </c>
      <c r="H31" s="183">
        <f t="shared" si="0"/>
        <v>75.5933333333333</v>
      </c>
      <c r="I31" s="13"/>
      <c r="J31" s="131" t="s">
        <v>50</v>
      </c>
      <c r="K31" s="201">
        <f>MIN($D$54:$L$62)</f>
        <v>43.52333333333334</v>
      </c>
      <c r="L31" s="13"/>
      <c r="M31" s="13"/>
      <c r="N31" s="13"/>
      <c r="O31" s="13"/>
      <c r="P31" s="13"/>
      <c r="Q31" s="13"/>
      <c r="R31" s="13"/>
      <c r="S31" s="14"/>
      <c r="T31" s="14"/>
      <c r="U31" s="218">
        <v>11</v>
      </c>
      <c r="V31" s="2">
        <f t="shared" si="1"/>
        <v>79.28</v>
      </c>
      <c r="W31" s="211">
        <f t="shared" si="2"/>
        <v>0</v>
      </c>
      <c r="X31" s="211">
        <f t="shared" si="3"/>
        <v>0</v>
      </c>
      <c r="Y31" s="1">
        <f t="shared" si="4"/>
        <v>0</v>
      </c>
      <c r="Z31" s="1">
        <f t="shared" si="5"/>
        <v>0</v>
      </c>
      <c r="AA31" s="211">
        <f t="shared" si="6"/>
        <v>0</v>
      </c>
      <c r="AC31">
        <f t="shared" si="7"/>
        <v>13.591511111111327</v>
      </c>
    </row>
    <row r="32" spans="1:27" ht="9" customHeight="1" thickTop="1">
      <c r="A32" s="13"/>
      <c r="B32" s="97"/>
      <c r="C32" s="97"/>
      <c r="D32" s="97"/>
      <c r="E32" s="97"/>
      <c r="F32" s="98"/>
      <c r="G32" s="98"/>
      <c r="H32" s="99"/>
      <c r="I32" s="100"/>
      <c r="J32" s="100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218"/>
      <c r="V32" s="2"/>
      <c r="W32" s="211"/>
      <c r="X32" s="211"/>
      <c r="Y32" s="1"/>
      <c r="Z32" s="1"/>
      <c r="AA32" s="211"/>
    </row>
    <row r="33" spans="1:30" ht="12.75" customHeight="1">
      <c r="A33" s="13"/>
      <c r="B33" s="13"/>
      <c r="C33" s="13"/>
      <c r="D33" s="13"/>
      <c r="E33" s="18" t="s">
        <v>33</v>
      </c>
      <c r="F33" s="21">
        <f>IF(AD33&gt;AD35,(AD33/AD35),(AD35/AD33))</f>
        <v>13.541501405415106</v>
      </c>
      <c r="G33" s="18" t="s">
        <v>34</v>
      </c>
      <c r="H33" s="19">
        <f>FINV(0.05,2,2)</f>
        <v>18.999999999953275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218" t="s">
        <v>35</v>
      </c>
      <c r="V33" s="3">
        <f>+SUM(V21:V28)+AVERAGE(V29:V31)</f>
        <v>611.31</v>
      </c>
      <c r="W33" s="214">
        <f>+SUM(W21:W31)</f>
        <v>42.410000000000004</v>
      </c>
      <c r="X33" s="214">
        <f>+SUM(X21:X31)</f>
        <v>63.339999999999975</v>
      </c>
      <c r="Y33" s="3">
        <f>+SUM(Y21:Y31)</f>
        <v>391.45</v>
      </c>
      <c r="Z33" s="3">
        <f>+SUM(Z21:Z31)</f>
        <v>400.62</v>
      </c>
      <c r="AA33" s="214">
        <f>+SUM(AA21:AA31)</f>
        <v>-11.760000000000005</v>
      </c>
      <c r="AC33" s="5" t="s">
        <v>36</v>
      </c>
      <c r="AD33" s="7">
        <f>VAR(G29:G31)+0.0001</f>
        <v>1.0001</v>
      </c>
    </row>
    <row r="34" spans="1:30" ht="6" customHeight="1">
      <c r="A34" s="13"/>
      <c r="B34" s="13"/>
      <c r="C34" s="13"/>
      <c r="D34" s="13"/>
      <c r="E34" s="18"/>
      <c r="F34" s="21"/>
      <c r="G34" s="18"/>
      <c r="H34" s="1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2"/>
      <c r="V34" s="101"/>
      <c r="W34" s="101"/>
      <c r="X34" s="101"/>
      <c r="Y34" s="101"/>
      <c r="Z34" s="101"/>
      <c r="AA34" s="101"/>
      <c r="AC34" s="5"/>
      <c r="AD34" s="7"/>
    </row>
    <row r="35" spans="1:30" ht="20.25" customHeight="1">
      <c r="A35" s="13"/>
      <c r="B35" s="13"/>
      <c r="C35" s="243" t="str">
        <f>IF(F33&lt;H33,"Т.к. Fрасч &lt; Fтабл","Т.к. Fрасч &gt; Fтабл")</f>
        <v>Т.к. Fрасч &lt; Fтабл</v>
      </c>
      <c r="D35" s="244"/>
      <c r="E35" s="245"/>
      <c r="F35" s="75" t="s">
        <v>52</v>
      </c>
      <c r="G35" s="45"/>
      <c r="H35" s="241" t="str">
        <f>IF(H33&gt;F33,"адекватно","неадекватно")</f>
        <v>адекватно</v>
      </c>
      <c r="I35" s="242"/>
      <c r="J35" s="128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"/>
      <c r="V35" s="1"/>
      <c r="W35" s="1"/>
      <c r="AC35" s="5" t="s">
        <v>37</v>
      </c>
      <c r="AD35" s="7">
        <f>SUM(AC21:AC31)/(11-5-2)</f>
        <v>13.542855555555647</v>
      </c>
    </row>
    <row r="36" spans="1:30" ht="12.75">
      <c r="A36" s="13"/>
      <c r="B36" s="46"/>
      <c r="C36" s="47"/>
      <c r="D36" s="47"/>
      <c r="E36" s="44"/>
      <c r="F36" s="45"/>
      <c r="G36" s="48"/>
      <c r="H36" s="4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4"/>
      <c r="U36" s="1"/>
      <c r="V36" s="1"/>
      <c r="W36" s="1"/>
      <c r="AC36" s="5"/>
      <c r="AD36" s="7"/>
    </row>
    <row r="37" spans="1:30" ht="12.75">
      <c r="A37" s="66"/>
      <c r="B37" s="67"/>
      <c r="C37" s="68"/>
      <c r="D37" s="68"/>
      <c r="E37" s="69"/>
      <c r="F37" s="66"/>
      <c r="G37" s="73" t="s">
        <v>38</v>
      </c>
      <c r="H37" s="70"/>
      <c r="I37" s="66"/>
      <c r="J37" s="66"/>
      <c r="K37" s="66"/>
      <c r="L37" s="66"/>
      <c r="M37" s="66"/>
      <c r="N37" s="66"/>
      <c r="O37" s="13"/>
      <c r="P37" s="13"/>
      <c r="Q37" s="13"/>
      <c r="R37" s="13"/>
      <c r="S37" s="14"/>
      <c r="T37" s="14"/>
      <c r="U37" s="1"/>
      <c r="V37" s="1"/>
      <c r="W37" s="1"/>
      <c r="AC37" s="5"/>
      <c r="AD37" s="7"/>
    </row>
    <row r="38" spans="1:30" ht="6" customHeight="1">
      <c r="A38" s="66"/>
      <c r="B38" s="67"/>
      <c r="C38" s="68"/>
      <c r="D38" s="68"/>
      <c r="E38" s="69"/>
      <c r="F38" s="71"/>
      <c r="G38" s="72"/>
      <c r="H38" s="70"/>
      <c r="I38" s="66"/>
      <c r="J38" s="66"/>
      <c r="K38" s="66"/>
      <c r="L38" s="66"/>
      <c r="M38" s="66"/>
      <c r="N38" s="66"/>
      <c r="O38" s="13"/>
      <c r="P38" s="13"/>
      <c r="Q38" s="13"/>
      <c r="R38" s="13"/>
      <c r="S38" s="14"/>
      <c r="T38" s="14"/>
      <c r="U38" s="1"/>
      <c r="V38" s="1"/>
      <c r="W38" s="1"/>
      <c r="AC38" s="5"/>
      <c r="AD38" s="7"/>
    </row>
    <row r="39" spans="1:30" ht="13.5" customHeight="1">
      <c r="A39" s="66"/>
      <c r="B39" s="67"/>
      <c r="C39" s="68"/>
      <c r="D39" s="68"/>
      <c r="E39" s="69"/>
      <c r="F39" s="71"/>
      <c r="G39" s="74" t="s">
        <v>39</v>
      </c>
      <c r="H39" s="70"/>
      <c r="I39" s="66"/>
      <c r="J39" s="66"/>
      <c r="K39" s="66"/>
      <c r="L39" s="66"/>
      <c r="M39" s="66"/>
      <c r="N39" s="66"/>
      <c r="O39" s="13"/>
      <c r="P39" s="13"/>
      <c r="Q39" s="13"/>
      <c r="R39" s="13"/>
      <c r="S39" s="14"/>
      <c r="T39" s="14"/>
      <c r="U39" s="1"/>
      <c r="V39" s="1"/>
      <c r="W39" s="1"/>
      <c r="AC39" s="5"/>
      <c r="AD39" s="7"/>
    </row>
    <row r="40" spans="1:30" ht="4.5" customHeight="1">
      <c r="A40" s="66"/>
      <c r="B40" s="67"/>
      <c r="C40" s="68"/>
      <c r="D40" s="68"/>
      <c r="E40" s="69"/>
      <c r="F40" s="71"/>
      <c r="G40" s="74"/>
      <c r="H40" s="70"/>
      <c r="I40" s="66"/>
      <c r="J40" s="66"/>
      <c r="K40" s="66"/>
      <c r="L40" s="66"/>
      <c r="M40" s="66"/>
      <c r="N40" s="66"/>
      <c r="O40" s="13"/>
      <c r="P40" s="13"/>
      <c r="Q40" s="13"/>
      <c r="R40" s="13"/>
      <c r="S40" s="14"/>
      <c r="T40" s="14"/>
      <c r="U40" s="1"/>
      <c r="V40" s="1"/>
      <c r="W40" s="1"/>
      <c r="AC40" s="5"/>
      <c r="AD40" s="7"/>
    </row>
    <row r="41" spans="1:23" ht="7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14"/>
      <c r="U41" s="1"/>
      <c r="V41" s="1"/>
      <c r="W41" s="1"/>
    </row>
    <row r="42" spans="1:23" ht="14.25">
      <c r="A42" s="13"/>
      <c r="B42" s="22"/>
      <c r="C42" s="13"/>
      <c r="D42" s="13"/>
      <c r="E42" s="22"/>
      <c r="F42" s="13"/>
      <c r="G42" s="23" t="s">
        <v>40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4"/>
      <c r="U42" s="1"/>
      <c r="V42" s="1"/>
      <c r="W42" s="1"/>
    </row>
    <row r="43" spans="1:23" ht="12.75">
      <c r="A43" s="13"/>
      <c r="B43" s="13"/>
      <c r="C43" s="13"/>
      <c r="D43" s="13"/>
      <c r="E43" s="13"/>
      <c r="F43" s="13"/>
      <c r="G43" s="23" t="s">
        <v>41</v>
      </c>
      <c r="H43" s="13"/>
      <c r="I43" s="13"/>
      <c r="J43" s="13"/>
      <c r="K43" s="24"/>
      <c r="L43" s="13"/>
      <c r="M43" s="13"/>
      <c r="N43" s="13"/>
      <c r="O43" s="13"/>
      <c r="P43" s="13"/>
      <c r="Q43" s="13"/>
      <c r="R43" s="13"/>
      <c r="S43" s="14"/>
      <c r="T43" s="14"/>
      <c r="U43" s="1"/>
      <c r="V43" s="1"/>
      <c r="W43" s="1"/>
    </row>
    <row r="44" spans="1:23" ht="13.5" thickBot="1">
      <c r="A44" s="13"/>
      <c r="B44" s="13"/>
      <c r="C44" s="13"/>
      <c r="D44" s="13"/>
      <c r="E44" s="13"/>
      <c r="F44" s="13"/>
      <c r="G44" s="23" t="s">
        <v>42</v>
      </c>
      <c r="H44" s="13"/>
      <c r="I44" s="13"/>
      <c r="J44" s="13"/>
      <c r="K44" s="24"/>
      <c r="L44" s="13"/>
      <c r="M44" s="13"/>
      <c r="N44" s="13"/>
      <c r="O44" s="13"/>
      <c r="P44" s="13"/>
      <c r="Q44" s="13"/>
      <c r="R44" s="13"/>
      <c r="S44" s="14"/>
      <c r="T44" s="14"/>
      <c r="U44" s="1"/>
      <c r="V44" s="1"/>
      <c r="W44" s="1"/>
    </row>
    <row r="45" spans="1:23" ht="14.25" thickBot="1" thickTop="1">
      <c r="A45" s="13"/>
      <c r="B45" s="78" t="s">
        <v>47</v>
      </c>
      <c r="C45" s="13"/>
      <c r="D45" s="13"/>
      <c r="E45" s="22"/>
      <c r="F45" s="13"/>
      <c r="G45" s="13"/>
      <c r="H45" s="13"/>
      <c r="I45" s="13"/>
      <c r="J45" s="13"/>
      <c r="K45" s="26" t="s">
        <v>43</v>
      </c>
      <c r="L45" s="25"/>
      <c r="M45" s="13"/>
      <c r="N45" s="13"/>
      <c r="O45" s="13"/>
      <c r="P45" s="13"/>
      <c r="Q45" s="13"/>
      <c r="R45" s="13"/>
      <c r="S45" s="14"/>
      <c r="T45" s="14"/>
      <c r="U45" s="1"/>
      <c r="V45" s="1"/>
      <c r="W45" s="1"/>
    </row>
    <row r="46" spans="1:20" ht="13.5" thickTop="1">
      <c r="A46" s="13"/>
      <c r="B46" s="178" t="s">
        <v>81</v>
      </c>
      <c r="C46" s="28"/>
      <c r="D46" s="28"/>
      <c r="E46" s="28"/>
      <c r="F46" s="246" t="str">
        <f>+B15</f>
        <v>Шлак</v>
      </c>
      <c r="G46" s="247"/>
      <c r="H46" s="248"/>
      <c r="I46" s="29" t="str">
        <f>+F15</f>
        <v>кг/м3</v>
      </c>
      <c r="J46" s="50">
        <v>400</v>
      </c>
      <c r="K46" s="32" t="s">
        <v>44</v>
      </c>
      <c r="L46" s="34">
        <f>+(J46-I15)/K15</f>
        <v>0</v>
      </c>
      <c r="M46" s="13"/>
      <c r="N46" s="13"/>
      <c r="O46" s="13"/>
      <c r="P46" s="13"/>
      <c r="Q46" s="13"/>
      <c r="R46" s="13"/>
      <c r="S46" s="13"/>
      <c r="T46" s="13"/>
    </row>
    <row r="47" spans="1:20" ht="13.5" thickBot="1">
      <c r="A47" s="13"/>
      <c r="B47" s="179" t="s">
        <v>82</v>
      </c>
      <c r="C47" s="30"/>
      <c r="D47" s="30"/>
      <c r="E47" s="30"/>
      <c r="F47" s="249" t="str">
        <f>+B16</f>
        <v>Метасиликат натрия 5-водный</v>
      </c>
      <c r="G47" s="250"/>
      <c r="H47" s="251"/>
      <c r="I47" s="31" t="str">
        <f>+F16</f>
        <v>%</v>
      </c>
      <c r="J47" s="51">
        <v>10</v>
      </c>
      <c r="K47" s="33" t="s">
        <v>45</v>
      </c>
      <c r="L47" s="130">
        <f>+(J47-I16)/K16</f>
        <v>0</v>
      </c>
      <c r="M47" s="49"/>
      <c r="N47" s="13"/>
      <c r="O47" s="13"/>
      <c r="P47" s="13"/>
      <c r="Q47" s="13"/>
      <c r="R47" s="13"/>
      <c r="S47" s="13"/>
      <c r="T47" s="13"/>
    </row>
    <row r="48" spans="1:20" ht="15.75" thickBot="1" thickTop="1">
      <c r="A48" s="13"/>
      <c r="B48" s="238" t="s">
        <v>90</v>
      </c>
      <c r="C48" s="239"/>
      <c r="D48" s="239"/>
      <c r="E48" s="239"/>
      <c r="F48" s="239"/>
      <c r="G48" s="239"/>
      <c r="H48" s="239"/>
      <c r="I48" s="240"/>
      <c r="J48" s="177">
        <f>+$K$20+$K$22*L46+$K$23*L47+$K$25*L46*L46+$K$26*L47*L47+$K$28*L46*L47</f>
        <v>75.5933333333333</v>
      </c>
      <c r="K48" s="27"/>
      <c r="L48" s="13"/>
      <c r="M48" s="49"/>
      <c r="N48" s="13"/>
      <c r="O48" s="13"/>
      <c r="P48" s="13"/>
      <c r="Q48" s="13"/>
      <c r="R48" s="13"/>
      <c r="S48" s="13"/>
      <c r="T48" s="13"/>
    </row>
    <row r="49" spans="1:20" ht="13.5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>
      <c r="A50" s="13"/>
      <c r="B50" s="13"/>
      <c r="C50" s="13"/>
      <c r="D50" s="78" t="s">
        <v>83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3.5" thickBot="1">
      <c r="A51" s="13"/>
      <c r="B51" s="13"/>
      <c r="C51" s="13"/>
      <c r="D51" s="13"/>
      <c r="E51" s="13"/>
      <c r="F51" s="115" t="s">
        <v>55</v>
      </c>
      <c r="G51" s="114" t="str">
        <f>+B16</f>
        <v>Метасиликат натрия 5-водный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4.25" thickBot="1" thickTop="1">
      <c r="A52" s="13"/>
      <c r="B52" s="168"/>
      <c r="C52" s="168"/>
      <c r="D52" s="184">
        <v>-1</v>
      </c>
      <c r="E52" s="64">
        <v>-0.75</v>
      </c>
      <c r="F52" s="64">
        <v>-0.5</v>
      </c>
      <c r="G52" s="112">
        <v>-0.25</v>
      </c>
      <c r="H52" s="185">
        <v>0</v>
      </c>
      <c r="I52" s="113" t="s">
        <v>54</v>
      </c>
      <c r="J52" s="65" t="s">
        <v>46</v>
      </c>
      <c r="K52" s="65" t="s">
        <v>57</v>
      </c>
      <c r="L52" s="186" t="s">
        <v>15</v>
      </c>
      <c r="M52" s="13"/>
      <c r="N52" s="13"/>
      <c r="O52" s="13"/>
      <c r="P52" s="13"/>
      <c r="Q52" s="13"/>
      <c r="R52" s="13"/>
      <c r="S52" s="13"/>
      <c r="T52" s="13"/>
    </row>
    <row r="53" spans="1:20" ht="12" customHeight="1" thickBot="1" thickTop="1">
      <c r="A53" s="13"/>
      <c r="B53" s="168"/>
      <c r="C53" s="169"/>
      <c r="D53" s="199">
        <f aca="true" t="shared" si="8" ref="D53:L53">+$K$16*D52+$I$16</f>
        <v>6</v>
      </c>
      <c r="E53" s="205">
        <f t="shared" si="8"/>
        <v>7</v>
      </c>
      <c r="F53" s="200">
        <f t="shared" si="8"/>
        <v>8</v>
      </c>
      <c r="G53" s="200">
        <f t="shared" si="8"/>
        <v>9</v>
      </c>
      <c r="H53" s="199">
        <f t="shared" si="8"/>
        <v>10</v>
      </c>
      <c r="I53" s="200">
        <f t="shared" si="8"/>
        <v>11</v>
      </c>
      <c r="J53" s="200">
        <f t="shared" si="8"/>
        <v>12</v>
      </c>
      <c r="K53" s="200">
        <f t="shared" si="8"/>
        <v>13</v>
      </c>
      <c r="L53" s="199">
        <f t="shared" si="8"/>
        <v>14</v>
      </c>
      <c r="M53" s="13"/>
      <c r="N53" s="13"/>
      <c r="O53" s="13"/>
      <c r="P53" s="13"/>
      <c r="Q53" s="13"/>
      <c r="R53" s="13"/>
      <c r="S53" s="13"/>
      <c r="T53" s="13"/>
    </row>
    <row r="54" spans="1:20" ht="12" customHeight="1" thickTop="1">
      <c r="A54" s="13"/>
      <c r="B54" s="187">
        <v>-1</v>
      </c>
      <c r="C54" s="199">
        <f aca="true" t="shared" si="9" ref="C54:C62">+$K$15*B54+$I$15</f>
        <v>300</v>
      </c>
      <c r="D54" s="190">
        <f aca="true" t="shared" si="10" ref="D54:D62">+$K$20+$K$22*B54+$K$23*$D$52+$K$25*B54*B54+$K$26*$D$52*$D$52+$K$28*B54*$D$52</f>
        <v>43.52333333333334</v>
      </c>
      <c r="E54" s="170">
        <f aca="true" t="shared" si="11" ref="E54:E62">+$K$20+$K$22*B54+$K$23*$E$52+$K$25*B54*B54+$K$26*$E$52*$E$52+$K$28*B54*$E$52</f>
        <v>48.41125000000001</v>
      </c>
      <c r="F54" s="171">
        <f aca="true" t="shared" si="12" ref="F54:F62">+$K$20+$K$22*B54+$K$23*$F$52+$K$25*B54*B54+$K$26*$F$52*$F$52+$K$28*B54*$F$52</f>
        <v>52.86666666666667</v>
      </c>
      <c r="G54" s="171">
        <f aca="true" t="shared" si="13" ref="G54:G62">+$K$20+$K$22*B54+$K$23*$G$52+$K$25*B54*B54+$K$26*$G$52*$G$52+$K$28*B54*$G$52</f>
        <v>56.88958333333332</v>
      </c>
      <c r="H54" s="193">
        <f aca="true" t="shared" si="14" ref="H54:H62">+$K$20+$K$22*B54+$K$23*$H$52+$K$25*B54*B54+$K$26*$H$52*$H$52+$K$28*B54*$H$52</f>
        <v>60.47999999999999</v>
      </c>
      <c r="I54" s="171">
        <f aca="true" t="shared" si="15" ref="I54:I62">+$K$20+$K$22*B54+$K$23*$I$52+$K$25*B54*B54+$K$26*$I$52*$I$52+$K$28*B54*$I$52</f>
        <v>63.637916666666655</v>
      </c>
      <c r="J54" s="171">
        <f aca="true" t="shared" si="16" ref="J54:J62">+$K$20+$K$22*B54+$K$23*$J$52+$K$25*B54*B54+$K$26*$J$52*$J$52+$K$28*B54*$J$52</f>
        <v>66.36333333333333</v>
      </c>
      <c r="K54" s="171">
        <f aca="true" t="shared" si="17" ref="K54:K62">+$K$20+$K$22*B54+$K$23*$K$52+$K$25*B54*B54+$K$26*$K$52*$K$52+$K$28*B54*$K$52</f>
        <v>68.65624999999999</v>
      </c>
      <c r="L54" s="196">
        <f aca="true" t="shared" si="18" ref="L54:L62">+$K$20+$K$22*B54+$K$23*$L$52+$K$25*B54*B54+$K$26*$L$52*$L$52+$K$28*B54*$L$52</f>
        <v>70.51666666666667</v>
      </c>
      <c r="M54" s="13"/>
      <c r="N54" s="13"/>
      <c r="O54" s="13"/>
      <c r="P54" s="13"/>
      <c r="Q54" s="13"/>
      <c r="R54" s="13"/>
      <c r="S54" s="13"/>
      <c r="T54" s="13"/>
    </row>
    <row r="55" spans="1:20" ht="12" customHeight="1">
      <c r="A55" s="13"/>
      <c r="B55" s="62">
        <v>-0.75</v>
      </c>
      <c r="C55" s="200">
        <f t="shared" si="9"/>
        <v>325</v>
      </c>
      <c r="D55" s="172">
        <f t="shared" si="10"/>
        <v>49.545104166666675</v>
      </c>
      <c r="E55" s="170">
        <f t="shared" si="11"/>
        <v>54.24927083333333</v>
      </c>
      <c r="F55" s="170">
        <f t="shared" si="12"/>
        <v>58.52093749999999</v>
      </c>
      <c r="G55" s="170">
        <f t="shared" si="13"/>
        <v>62.36010416666665</v>
      </c>
      <c r="H55" s="170">
        <f t="shared" si="14"/>
        <v>65.76677083333331</v>
      </c>
      <c r="I55" s="170">
        <f t="shared" si="15"/>
        <v>68.74093749999997</v>
      </c>
      <c r="J55" s="170">
        <f t="shared" si="16"/>
        <v>71.28260416666666</v>
      </c>
      <c r="K55" s="170">
        <f t="shared" si="17"/>
        <v>73.39177083333333</v>
      </c>
      <c r="L55" s="173">
        <f t="shared" si="18"/>
        <v>75.06843749999999</v>
      </c>
      <c r="M55" s="13"/>
      <c r="N55" s="13"/>
      <c r="O55" s="13"/>
      <c r="P55" s="13"/>
      <c r="Q55" s="13"/>
      <c r="R55" s="13"/>
      <c r="S55" s="13"/>
      <c r="T55" s="13"/>
    </row>
    <row r="56" spans="1:20" ht="12" customHeight="1">
      <c r="A56" s="13"/>
      <c r="B56" s="62">
        <v>-0.5</v>
      </c>
      <c r="C56" s="200">
        <f t="shared" si="9"/>
        <v>350</v>
      </c>
      <c r="D56" s="172">
        <f t="shared" si="10"/>
        <v>54.56125</v>
      </c>
      <c r="E56" s="170">
        <f t="shared" si="11"/>
        <v>59.08166666666667</v>
      </c>
      <c r="F56" s="170">
        <f t="shared" si="12"/>
        <v>63.16958333333332</v>
      </c>
      <c r="G56" s="170">
        <f t="shared" si="13"/>
        <v>66.82499999999996</v>
      </c>
      <c r="H56" s="170">
        <f t="shared" si="14"/>
        <v>70.04791666666665</v>
      </c>
      <c r="I56" s="170">
        <f t="shared" si="15"/>
        <v>72.83833333333331</v>
      </c>
      <c r="J56" s="170">
        <f t="shared" si="16"/>
        <v>75.19624999999999</v>
      </c>
      <c r="K56" s="170">
        <f t="shared" si="17"/>
        <v>77.12166666666666</v>
      </c>
      <c r="L56" s="173">
        <f t="shared" si="18"/>
        <v>78.61458333333331</v>
      </c>
      <c r="M56" s="13"/>
      <c r="N56" s="13"/>
      <c r="O56" s="13"/>
      <c r="P56" s="13"/>
      <c r="Q56" s="13"/>
      <c r="R56" s="13"/>
      <c r="S56" s="13"/>
      <c r="T56" s="13"/>
    </row>
    <row r="57" spans="1:20" ht="12" customHeight="1">
      <c r="A57" s="13"/>
      <c r="B57" s="62">
        <v>-0.25</v>
      </c>
      <c r="C57" s="200">
        <f t="shared" si="9"/>
        <v>375</v>
      </c>
      <c r="D57" s="174">
        <f t="shared" si="10"/>
        <v>58.57177083333333</v>
      </c>
      <c r="E57" s="170">
        <f t="shared" si="11"/>
        <v>62.90843749999997</v>
      </c>
      <c r="F57" s="170">
        <f t="shared" si="12"/>
        <v>66.81260416666663</v>
      </c>
      <c r="G57" s="170">
        <f t="shared" si="13"/>
        <v>70.2842708333333</v>
      </c>
      <c r="H57" s="170">
        <f t="shared" si="14"/>
        <v>73.32343749999997</v>
      </c>
      <c r="I57" s="170">
        <f t="shared" si="15"/>
        <v>75.93010416666664</v>
      </c>
      <c r="J57" s="170">
        <f t="shared" si="16"/>
        <v>78.10427083333332</v>
      </c>
      <c r="K57" s="170">
        <f t="shared" si="17"/>
        <v>79.84593749999998</v>
      </c>
      <c r="L57" s="173">
        <f t="shared" si="18"/>
        <v>81.15510416666665</v>
      </c>
      <c r="M57" s="13"/>
      <c r="N57" s="13"/>
      <c r="O57" s="13"/>
      <c r="P57" s="13"/>
      <c r="Q57" s="13"/>
      <c r="R57" s="13"/>
      <c r="S57" s="13"/>
      <c r="T57" s="13"/>
    </row>
    <row r="58" spans="1:20" ht="12" customHeight="1">
      <c r="A58" s="61" t="s">
        <v>17</v>
      </c>
      <c r="B58" s="188">
        <v>0</v>
      </c>
      <c r="C58" s="199">
        <f t="shared" si="9"/>
        <v>400</v>
      </c>
      <c r="D58" s="191">
        <f t="shared" si="10"/>
        <v>61.57666666666667</v>
      </c>
      <c r="E58" s="170">
        <f t="shared" si="11"/>
        <v>65.72958333333332</v>
      </c>
      <c r="F58" s="170">
        <f t="shared" si="12"/>
        <v>69.44999999999997</v>
      </c>
      <c r="G58" s="170">
        <f t="shared" si="13"/>
        <v>72.73791666666664</v>
      </c>
      <c r="H58" s="194">
        <f t="shared" si="14"/>
        <v>75.5933333333333</v>
      </c>
      <c r="I58" s="170">
        <f t="shared" si="15"/>
        <v>78.01624999999997</v>
      </c>
      <c r="J58" s="170">
        <f t="shared" si="16"/>
        <v>80.00666666666665</v>
      </c>
      <c r="K58" s="170">
        <f t="shared" si="17"/>
        <v>81.5645833333333</v>
      </c>
      <c r="L58" s="197">
        <f t="shared" si="18"/>
        <v>82.68999999999998</v>
      </c>
      <c r="M58" s="13"/>
      <c r="N58" s="13"/>
      <c r="O58" s="13"/>
      <c r="P58" s="13"/>
      <c r="Q58" s="13"/>
      <c r="R58" s="13"/>
      <c r="S58" s="13"/>
      <c r="T58" s="13"/>
    </row>
    <row r="59" spans="1:20" ht="12" customHeight="1">
      <c r="A59" s="13"/>
      <c r="B59" s="63" t="s">
        <v>54</v>
      </c>
      <c r="C59" s="200">
        <f t="shared" si="9"/>
        <v>425</v>
      </c>
      <c r="D59" s="174">
        <f t="shared" si="10"/>
        <v>63.575937499999995</v>
      </c>
      <c r="E59" s="170">
        <f t="shared" si="11"/>
        <v>67.54510416666663</v>
      </c>
      <c r="F59" s="170">
        <f t="shared" si="12"/>
        <v>71.08177083333331</v>
      </c>
      <c r="G59" s="170">
        <f t="shared" si="13"/>
        <v>74.18593749999997</v>
      </c>
      <c r="H59" s="170">
        <f t="shared" si="14"/>
        <v>76.85760416666663</v>
      </c>
      <c r="I59" s="170">
        <f t="shared" si="15"/>
        <v>79.0967708333333</v>
      </c>
      <c r="J59" s="170">
        <f t="shared" si="16"/>
        <v>80.90343749999997</v>
      </c>
      <c r="K59" s="170">
        <f t="shared" si="17"/>
        <v>82.27760416666665</v>
      </c>
      <c r="L59" s="173">
        <f t="shared" si="18"/>
        <v>83.21927083333331</v>
      </c>
      <c r="M59" s="13"/>
      <c r="N59" s="13"/>
      <c r="O59" s="13"/>
      <c r="P59" s="13"/>
      <c r="Q59" s="13"/>
      <c r="R59" s="13"/>
      <c r="S59" s="13"/>
      <c r="T59" s="13"/>
    </row>
    <row r="60" spans="1:20" ht="12" customHeight="1">
      <c r="A60" s="13"/>
      <c r="B60" s="63" t="s">
        <v>46</v>
      </c>
      <c r="C60" s="200">
        <f t="shared" si="9"/>
        <v>450</v>
      </c>
      <c r="D60" s="172">
        <f t="shared" si="10"/>
        <v>64.56958333333333</v>
      </c>
      <c r="E60" s="170">
        <f t="shared" si="11"/>
        <v>68.355</v>
      </c>
      <c r="F60" s="170">
        <f t="shared" si="12"/>
        <v>71.70791666666665</v>
      </c>
      <c r="G60" s="170">
        <f t="shared" si="13"/>
        <v>74.6283333333333</v>
      </c>
      <c r="H60" s="170">
        <f t="shared" si="14"/>
        <v>77.11624999999998</v>
      </c>
      <c r="I60" s="170">
        <f t="shared" si="15"/>
        <v>79.17166666666662</v>
      </c>
      <c r="J60" s="170">
        <f t="shared" si="16"/>
        <v>80.79458333333332</v>
      </c>
      <c r="K60" s="170">
        <f t="shared" si="17"/>
        <v>81.98499999999997</v>
      </c>
      <c r="L60" s="173">
        <f t="shared" si="18"/>
        <v>82.74291666666664</v>
      </c>
      <c r="M60" s="13"/>
      <c r="N60" s="13"/>
      <c r="O60" s="13"/>
      <c r="P60" s="13"/>
      <c r="Q60" s="13"/>
      <c r="R60" s="13"/>
      <c r="S60" s="13"/>
      <c r="T60" s="13"/>
    </row>
    <row r="61" spans="1:20" ht="12" customHeight="1">
      <c r="A61" s="13"/>
      <c r="B61" s="63" t="s">
        <v>57</v>
      </c>
      <c r="C61" s="200">
        <f t="shared" si="9"/>
        <v>475</v>
      </c>
      <c r="D61" s="172">
        <f t="shared" si="10"/>
        <v>64.55760416666666</v>
      </c>
      <c r="E61" s="170">
        <f t="shared" si="11"/>
        <v>68.15927083333331</v>
      </c>
      <c r="F61" s="170">
        <f t="shared" si="12"/>
        <v>71.32843749999998</v>
      </c>
      <c r="G61" s="170">
        <f t="shared" si="13"/>
        <v>74.06510416666663</v>
      </c>
      <c r="H61" s="170">
        <f t="shared" si="14"/>
        <v>76.3692708333333</v>
      </c>
      <c r="I61" s="170">
        <f t="shared" si="15"/>
        <v>78.24093749999997</v>
      </c>
      <c r="J61" s="170">
        <f t="shared" si="16"/>
        <v>79.68010416666664</v>
      </c>
      <c r="K61" s="170">
        <f t="shared" si="17"/>
        <v>80.68677083333331</v>
      </c>
      <c r="L61" s="173">
        <f t="shared" si="18"/>
        <v>81.26093749999998</v>
      </c>
      <c r="M61" s="13"/>
      <c r="N61" s="13"/>
      <c r="O61" s="13"/>
      <c r="P61" s="13"/>
      <c r="Q61" s="13"/>
      <c r="R61" s="13"/>
      <c r="S61" s="13"/>
      <c r="T61" s="13"/>
    </row>
    <row r="62" spans="1:20" ht="12" customHeight="1" thickBot="1">
      <c r="A62" s="13"/>
      <c r="B62" s="189" t="s">
        <v>15</v>
      </c>
      <c r="C62" s="199">
        <f t="shared" si="9"/>
        <v>500</v>
      </c>
      <c r="D62" s="192">
        <f t="shared" si="10"/>
        <v>63.540000000000006</v>
      </c>
      <c r="E62" s="175">
        <f t="shared" si="11"/>
        <v>66.95791666666666</v>
      </c>
      <c r="F62" s="175">
        <f t="shared" si="12"/>
        <v>69.94333333333331</v>
      </c>
      <c r="G62" s="175">
        <f t="shared" si="13"/>
        <v>72.49624999999997</v>
      </c>
      <c r="H62" s="195">
        <f t="shared" si="14"/>
        <v>74.61666666666665</v>
      </c>
      <c r="I62" s="175">
        <f t="shared" si="15"/>
        <v>76.30458333333331</v>
      </c>
      <c r="J62" s="175">
        <f t="shared" si="16"/>
        <v>77.55999999999999</v>
      </c>
      <c r="K62" s="175">
        <f t="shared" si="17"/>
        <v>78.38291666666665</v>
      </c>
      <c r="L62" s="198">
        <f t="shared" si="18"/>
        <v>78.77333333333333</v>
      </c>
      <c r="M62" s="13"/>
      <c r="N62" s="13"/>
      <c r="O62" s="13"/>
      <c r="P62" s="13"/>
      <c r="Q62" s="13"/>
      <c r="R62" s="13"/>
      <c r="S62" s="13"/>
      <c r="T62" s="13"/>
    </row>
    <row r="63" spans="1:20" ht="13.5" thickTop="1">
      <c r="A63" s="114" t="str">
        <f>+B15</f>
        <v>Шлак</v>
      </c>
      <c r="B63" s="13"/>
      <c r="C63" s="95"/>
      <c r="D63" s="95"/>
      <c r="E63" s="96"/>
      <c r="F63" s="96"/>
      <c r="G63" s="96"/>
      <c r="H63" s="96"/>
      <c r="I63" s="96"/>
      <c r="J63" s="13"/>
      <c r="K63" s="79" t="s">
        <v>49</v>
      </c>
      <c r="L63" s="176">
        <f>MAX($D$54:$L$62)</f>
        <v>83.21927083333331</v>
      </c>
      <c r="M63" s="80"/>
      <c r="N63" s="13"/>
      <c r="O63" s="13"/>
      <c r="P63" s="13"/>
      <c r="Q63" s="13"/>
      <c r="R63" s="13"/>
      <c r="S63" s="13"/>
      <c r="T63" s="13"/>
    </row>
    <row r="64" spans="1:20" ht="12.75">
      <c r="A64" s="13"/>
      <c r="B64" s="13"/>
      <c r="C64" s="95"/>
      <c r="D64" s="13"/>
      <c r="E64" s="13"/>
      <c r="F64" s="96"/>
      <c r="G64" s="13"/>
      <c r="H64" s="13"/>
      <c r="I64" s="96"/>
      <c r="J64" s="13"/>
      <c r="K64" s="79" t="s">
        <v>50</v>
      </c>
      <c r="L64" s="176">
        <f>MIN($D$54:$L$62)</f>
        <v>43.52333333333334</v>
      </c>
      <c r="M64" s="13"/>
      <c r="N64" s="13"/>
      <c r="O64" s="13"/>
      <c r="P64" s="13"/>
      <c r="Q64" s="13"/>
      <c r="R64" s="13"/>
      <c r="S64" s="13"/>
      <c r="T64" s="13"/>
    </row>
    <row r="65" spans="1:20" ht="12.75">
      <c r="A65" s="13"/>
      <c r="B65" s="60"/>
      <c r="C65" s="60"/>
      <c r="D65" s="13"/>
      <c r="E65" s="60"/>
      <c r="F65" s="60"/>
      <c r="G65" s="60"/>
      <c r="H65" s="60"/>
      <c r="I65" s="60"/>
      <c r="J65" s="13"/>
      <c r="K65" s="13"/>
      <c r="L65" s="79"/>
      <c r="M65" s="102"/>
      <c r="N65" s="13"/>
      <c r="O65" s="13"/>
      <c r="P65" s="13"/>
      <c r="Q65" s="13"/>
      <c r="R65" s="13"/>
      <c r="S65" s="13"/>
      <c r="T65" s="13"/>
    </row>
    <row r="66" spans="1:20" ht="12.75">
      <c r="A66" s="13"/>
      <c r="B66" s="60"/>
      <c r="C66" s="60"/>
      <c r="D66" s="13"/>
      <c r="E66" s="60"/>
      <c r="F66" s="60"/>
      <c r="G66" s="60"/>
      <c r="H66" s="60"/>
      <c r="I66" s="60"/>
      <c r="J66" s="60"/>
      <c r="K66" s="14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2.75">
      <c r="A67" s="13"/>
      <c r="B67" s="60"/>
      <c r="C67" s="60"/>
      <c r="D67" s="13"/>
      <c r="E67" s="60"/>
      <c r="F67" s="60"/>
      <c r="G67" s="60"/>
      <c r="H67" s="60"/>
      <c r="I67" s="60"/>
      <c r="J67" s="60"/>
      <c r="K67" s="14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20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19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2:19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</sheetData>
  <sheetProtection password="CF42" sheet="1" objects="1" scenarios="1"/>
  <mergeCells count="14">
    <mergeCell ref="B48:I48"/>
    <mergeCell ref="H35:I35"/>
    <mergeCell ref="C35:E35"/>
    <mergeCell ref="F46:H46"/>
    <mergeCell ref="F47:H47"/>
    <mergeCell ref="H19:H20"/>
    <mergeCell ref="G19:G20"/>
    <mergeCell ref="J19:L19"/>
    <mergeCell ref="G13:G14"/>
    <mergeCell ref="C19:D19"/>
    <mergeCell ref="E19:F19"/>
    <mergeCell ref="B15:E15"/>
    <mergeCell ref="B16:E16"/>
    <mergeCell ref="B19:B20"/>
  </mergeCells>
  <printOptions/>
  <pageMargins left="0.7874015748031497" right="0.7874015748031497" top="0.5118110236220472" bottom="0.7480314960629921" header="0.5118110236220472" footer="1.1023622047244095"/>
  <pageSetup blackAndWhite="1" horizontalDpi="600" verticalDpi="600" orientation="portrait" paperSize="9" scale="83" r:id="rId2"/>
  <headerFooter alignWithMargins="0">
    <oddFooter>&amp;CСтраница &amp;P</oddFooter>
  </headerFooter>
  <rowBreaks count="1" manualBreakCount="1">
    <brk id="64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55"/>
  <sheetViews>
    <sheetView showRowColHeaders="0" zoomScale="177" zoomScaleNormal="177" workbookViewId="0" topLeftCell="A1">
      <selection activeCell="C4" sqref="C4"/>
    </sheetView>
  </sheetViews>
  <sheetFormatPr defaultColWidth="9.00390625" defaultRowHeight="12.75"/>
  <cols>
    <col min="1" max="1" width="2.375" style="0" customWidth="1"/>
    <col min="3" max="3" width="10.875" style="0" customWidth="1"/>
    <col min="4" max="4" width="4.375" style="0" customWidth="1"/>
    <col min="11" max="11" width="10.625" style="0" customWidth="1"/>
  </cols>
  <sheetData>
    <row r="1" spans="1:16" ht="5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133"/>
      <c r="B2" s="133"/>
      <c r="C2" s="133"/>
      <c r="D2" s="133"/>
      <c r="E2" s="135"/>
      <c r="F2" s="133"/>
      <c r="G2" s="134" t="s">
        <v>58</v>
      </c>
      <c r="H2" s="133"/>
      <c r="I2" s="133"/>
      <c r="J2" s="133"/>
      <c r="K2" s="135"/>
      <c r="L2" s="135"/>
      <c r="M2" s="66"/>
      <c r="N2" s="66"/>
      <c r="O2" s="66" t="s">
        <v>59</v>
      </c>
      <c r="P2" s="66"/>
    </row>
    <row r="3" spans="1:16" ht="12.75">
      <c r="A3" s="133"/>
      <c r="B3" s="133"/>
      <c r="C3" s="133"/>
      <c r="D3" s="133"/>
      <c r="E3" s="135"/>
      <c r="F3" s="133"/>
      <c r="G3" s="134" t="s">
        <v>74</v>
      </c>
      <c r="H3" s="133"/>
      <c r="I3" s="133"/>
      <c r="J3" s="133"/>
      <c r="K3" s="135"/>
      <c r="L3" s="135"/>
      <c r="M3" s="66"/>
      <c r="N3" s="66"/>
      <c r="O3" s="66" t="s">
        <v>60</v>
      </c>
      <c r="P3" s="66"/>
    </row>
    <row r="4" spans="1:16" ht="9.75" customHeight="1">
      <c r="A4" s="66"/>
      <c r="B4" s="66"/>
      <c r="C4" s="66"/>
      <c r="D4" s="66"/>
      <c r="E4" s="66"/>
      <c r="F4" s="66"/>
      <c r="G4" s="148"/>
      <c r="H4" s="66"/>
      <c r="I4" s="66"/>
      <c r="J4" s="66"/>
      <c r="K4" s="66"/>
      <c r="L4" s="66"/>
      <c r="M4" s="66"/>
      <c r="N4" s="66"/>
      <c r="O4" s="66"/>
      <c r="P4" s="66"/>
    </row>
    <row r="5" spans="1:16" ht="12.75" customHeight="1">
      <c r="A5" s="66"/>
      <c r="B5" s="206" t="s">
        <v>89</v>
      </c>
      <c r="C5" s="66"/>
      <c r="D5" s="66"/>
      <c r="E5" s="1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 customHeight="1">
      <c r="A6" s="66"/>
      <c r="B6" s="206" t="s">
        <v>84</v>
      </c>
      <c r="C6" s="66"/>
      <c r="D6" s="66"/>
      <c r="E6" s="167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 customHeight="1">
      <c r="A7" s="66"/>
      <c r="B7" s="207" t="s">
        <v>85</v>
      </c>
      <c r="C7" s="66"/>
      <c r="D7" s="66"/>
      <c r="E7" s="1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5.25" customHeight="1">
      <c r="A8" s="66"/>
      <c r="B8" s="206"/>
      <c r="C8" s="66"/>
      <c r="D8" s="66"/>
      <c r="E8" s="1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2.75" customHeight="1">
      <c r="A9" s="66"/>
      <c r="B9" s="206" t="s">
        <v>86</v>
      </c>
      <c r="C9" s="66"/>
      <c r="D9" s="66"/>
      <c r="E9" s="167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2.75" customHeight="1">
      <c r="A10" s="66"/>
      <c r="B10" s="206" t="s">
        <v>87</v>
      </c>
      <c r="C10" s="66"/>
      <c r="D10" s="66"/>
      <c r="E10" s="167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2.75" customHeight="1">
      <c r="A11" s="66"/>
      <c r="B11" s="206" t="s">
        <v>88</v>
      </c>
      <c r="C11" s="66"/>
      <c r="D11" s="66"/>
      <c r="E11" s="1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8.25" customHeight="1">
      <c r="A12" s="66"/>
      <c r="B12" s="66"/>
      <c r="C12" s="66"/>
      <c r="D12" s="66"/>
      <c r="E12" s="66"/>
      <c r="F12" s="66"/>
      <c r="G12" s="167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5" customHeight="1" thickBot="1">
      <c r="A13" s="66"/>
      <c r="B13" s="66"/>
      <c r="C13" s="66"/>
      <c r="D13" s="66"/>
      <c r="E13" s="66"/>
      <c r="F13" s="66"/>
      <c r="G13" s="208" t="s">
        <v>73</v>
      </c>
      <c r="H13" s="66"/>
      <c r="I13" s="66"/>
      <c r="J13" s="66"/>
      <c r="K13" s="66"/>
      <c r="L13" s="66"/>
      <c r="M13" s="66"/>
      <c r="N13" s="66"/>
      <c r="O13" s="66"/>
      <c r="P13" s="66"/>
    </row>
    <row r="14" spans="1:15" ht="13.5" customHeight="1" thickBot="1">
      <c r="A14" s="66"/>
      <c r="B14" s="254" t="s">
        <v>61</v>
      </c>
      <c r="C14" s="255"/>
      <c r="D14" s="255"/>
      <c r="E14" s="255"/>
      <c r="F14" s="256"/>
      <c r="G14" s="269" t="s">
        <v>62</v>
      </c>
      <c r="H14" s="266" t="s">
        <v>11</v>
      </c>
      <c r="I14" s="267"/>
      <c r="J14" s="268"/>
      <c r="K14" s="252" t="s">
        <v>63</v>
      </c>
      <c r="L14" s="66"/>
      <c r="M14" s="66"/>
      <c r="N14" s="66"/>
      <c r="O14" s="66"/>
    </row>
    <row r="15" spans="1:15" ht="13.5" thickBot="1">
      <c r="A15" s="66"/>
      <c r="B15" s="257"/>
      <c r="C15" s="258"/>
      <c r="D15" s="258"/>
      <c r="E15" s="258"/>
      <c r="F15" s="259"/>
      <c r="G15" s="270"/>
      <c r="H15" s="136">
        <v>-1</v>
      </c>
      <c r="I15" s="137">
        <v>0</v>
      </c>
      <c r="J15" s="136">
        <v>1</v>
      </c>
      <c r="K15" s="253"/>
      <c r="L15" s="66"/>
      <c r="M15" s="66"/>
      <c r="N15" s="66"/>
      <c r="O15" s="66"/>
    </row>
    <row r="16" spans="1:15" ht="12.75">
      <c r="A16" s="66"/>
      <c r="B16" s="260" t="s">
        <v>93</v>
      </c>
      <c r="C16" s="261"/>
      <c r="D16" s="261"/>
      <c r="E16" s="261"/>
      <c r="F16" s="262"/>
      <c r="G16" s="138" t="s">
        <v>17</v>
      </c>
      <c r="H16" s="139">
        <v>0</v>
      </c>
      <c r="I16" s="140">
        <v>30</v>
      </c>
      <c r="J16" s="139">
        <v>60</v>
      </c>
      <c r="K16" s="138">
        <f>+(J16-H16)/2</f>
        <v>30</v>
      </c>
      <c r="L16" s="66"/>
      <c r="M16" s="66"/>
      <c r="N16" s="66"/>
      <c r="O16" s="66"/>
    </row>
    <row r="17" spans="1:15" ht="13.5" thickBot="1">
      <c r="A17" s="66"/>
      <c r="B17" s="263" t="s">
        <v>94</v>
      </c>
      <c r="C17" s="264"/>
      <c r="D17" s="264"/>
      <c r="E17" s="264"/>
      <c r="F17" s="265"/>
      <c r="G17" s="141" t="s">
        <v>18</v>
      </c>
      <c r="H17" s="142">
        <v>20</v>
      </c>
      <c r="I17" s="143">
        <v>50</v>
      </c>
      <c r="J17" s="142">
        <v>80</v>
      </c>
      <c r="K17" s="141">
        <f>+(J17-H17)/2</f>
        <v>30</v>
      </c>
      <c r="L17" s="66"/>
      <c r="M17" s="66"/>
      <c r="N17" s="66"/>
      <c r="O17" s="66"/>
    </row>
    <row r="18" spans="1:15" ht="17.25" customHeight="1">
      <c r="A18" s="66"/>
      <c r="B18" s="165" t="s">
        <v>78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13.5" thickBot="1">
      <c r="A19" s="66"/>
      <c r="B19" s="166" t="s">
        <v>79</v>
      </c>
      <c r="C19" s="66"/>
      <c r="D19" s="66"/>
      <c r="E19" s="149"/>
      <c r="F19" s="150"/>
      <c r="G19" s="149"/>
      <c r="H19" s="150"/>
      <c r="I19" s="66"/>
      <c r="J19" s="66"/>
      <c r="K19" s="66"/>
      <c r="L19" s="66"/>
      <c r="M19" s="66"/>
      <c r="N19" s="66"/>
      <c r="O19" s="66"/>
    </row>
    <row r="20" spans="1:15" ht="15" thickBot="1">
      <c r="A20" s="66"/>
      <c r="B20" s="144" t="s">
        <v>64</v>
      </c>
      <c r="C20" s="145">
        <v>10.32</v>
      </c>
      <c r="D20" s="66"/>
      <c r="E20" s="70"/>
      <c r="F20" s="70"/>
      <c r="G20" s="70"/>
      <c r="H20" s="148" t="s">
        <v>80</v>
      </c>
      <c r="I20" s="66"/>
      <c r="J20" s="66"/>
      <c r="K20" s="66"/>
      <c r="L20" s="66"/>
      <c r="M20" s="66"/>
      <c r="N20" s="66"/>
      <c r="O20" s="66"/>
    </row>
    <row r="21" spans="1:15" ht="14.25">
      <c r="A21" s="66"/>
      <c r="B21" s="161" t="s">
        <v>65</v>
      </c>
      <c r="C21" s="162">
        <v>-0.283</v>
      </c>
      <c r="D21" s="66"/>
      <c r="E21" s="269" t="s">
        <v>61</v>
      </c>
      <c r="F21" s="269"/>
      <c r="G21" s="269"/>
      <c r="H21" s="269" t="s">
        <v>62</v>
      </c>
      <c r="I21" s="283" t="s">
        <v>70</v>
      </c>
      <c r="J21" s="252" t="s">
        <v>71</v>
      </c>
      <c r="K21" s="279" t="s">
        <v>72</v>
      </c>
      <c r="L21" s="66"/>
      <c r="M21" s="66"/>
      <c r="N21" s="66"/>
      <c r="O21" s="66"/>
    </row>
    <row r="22" spans="1:15" ht="17.25" customHeight="1" thickBot="1">
      <c r="A22" s="66"/>
      <c r="B22" s="163" t="s">
        <v>68</v>
      </c>
      <c r="C22" s="164">
        <v>0.833</v>
      </c>
      <c r="D22" s="66"/>
      <c r="E22" s="282"/>
      <c r="F22" s="282"/>
      <c r="G22" s="282"/>
      <c r="H22" s="282"/>
      <c r="I22" s="284"/>
      <c r="J22" s="286"/>
      <c r="K22" s="280"/>
      <c r="L22" s="66"/>
      <c r="M22" s="66"/>
      <c r="N22" s="66"/>
      <c r="O22" s="66"/>
    </row>
    <row r="23" spans="1:15" ht="17.25" customHeight="1" thickBot="1">
      <c r="A23" s="66"/>
      <c r="B23" s="161" t="s">
        <v>66</v>
      </c>
      <c r="C23" s="162">
        <v>-2.583</v>
      </c>
      <c r="D23" s="66"/>
      <c r="E23" s="270"/>
      <c r="F23" s="270"/>
      <c r="G23" s="270"/>
      <c r="H23" s="270"/>
      <c r="I23" s="285"/>
      <c r="J23" s="253"/>
      <c r="K23" s="281"/>
      <c r="L23" s="66"/>
      <c r="M23" s="66"/>
      <c r="N23" s="66"/>
      <c r="O23" s="66"/>
    </row>
    <row r="24" spans="1:15" ht="17.25" customHeight="1" thickBot="1">
      <c r="A24" s="66"/>
      <c r="B24" s="163" t="s">
        <v>69</v>
      </c>
      <c r="C24" s="164">
        <v>0.367</v>
      </c>
      <c r="D24" s="66"/>
      <c r="E24" s="271" t="str">
        <f>+B16</f>
        <v>Зола, %</v>
      </c>
      <c r="F24" s="272"/>
      <c r="G24" s="273"/>
      <c r="H24" s="159" t="str">
        <f>+G16</f>
        <v>Х1</v>
      </c>
      <c r="I24" s="155">
        <v>60</v>
      </c>
      <c r="J24" s="146">
        <f>+(I24-I16)/K16</f>
        <v>1</v>
      </c>
      <c r="K24" s="274">
        <f>C20+C21*J24+C22*J25+C23*J24*J24+C24*J25*J25+C25*J24*J25</f>
        <v>10.304</v>
      </c>
      <c r="L24" s="66"/>
      <c r="M24" s="66"/>
      <c r="N24" s="66"/>
      <c r="O24" s="66"/>
    </row>
    <row r="25" spans="1:15" ht="17.25" customHeight="1" thickBot="1">
      <c r="A25" s="66"/>
      <c r="B25" s="144" t="s">
        <v>67</v>
      </c>
      <c r="C25" s="145">
        <v>1.65</v>
      </c>
      <c r="D25" s="66"/>
      <c r="E25" s="276" t="str">
        <f>+B17</f>
        <v>Температура ТВО</v>
      </c>
      <c r="F25" s="277"/>
      <c r="G25" s="278"/>
      <c r="H25" s="160" t="str">
        <f>+G17</f>
        <v>Х2</v>
      </c>
      <c r="I25" s="156">
        <v>80</v>
      </c>
      <c r="J25" s="147">
        <f>+(I25-I17)/K17</f>
        <v>1</v>
      </c>
      <c r="K25" s="275"/>
      <c r="L25" s="66"/>
      <c r="M25" s="66"/>
      <c r="N25" s="66"/>
      <c r="O25" s="66"/>
    </row>
    <row r="26" spans="1:15" ht="17.25" customHeight="1">
      <c r="A26" s="66"/>
      <c r="B26" s="66"/>
      <c r="C26" s="66"/>
      <c r="D26" s="66"/>
      <c r="E26" s="148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7.25" customHeight="1">
      <c r="A27" s="66"/>
      <c r="B27" s="66"/>
      <c r="C27" s="66"/>
      <c r="D27" s="66"/>
      <c r="E27" s="66"/>
      <c r="F27" s="202"/>
      <c r="G27" s="202"/>
      <c r="H27" s="203"/>
      <c r="I27" s="66"/>
      <c r="J27" s="66"/>
      <c r="K27" s="66"/>
      <c r="L27" s="66"/>
      <c r="M27" s="66"/>
      <c r="N27" s="66"/>
      <c r="O27" s="66"/>
    </row>
    <row r="28" spans="1:15" ht="17.25" customHeight="1">
      <c r="A28" s="66"/>
      <c r="B28" s="66"/>
      <c r="C28" s="167"/>
      <c r="D28" s="167"/>
      <c r="E28" s="204"/>
      <c r="F28" s="66"/>
      <c r="G28" s="66"/>
      <c r="H28" s="157"/>
      <c r="I28" s="66"/>
      <c r="J28" s="66"/>
      <c r="K28" s="66"/>
      <c r="L28" s="66"/>
      <c r="M28" s="66"/>
      <c r="N28" s="66"/>
      <c r="O28" s="66"/>
    </row>
    <row r="29" spans="1:15" ht="17.25" customHeight="1">
      <c r="A29" s="66"/>
      <c r="B29" s="66"/>
      <c r="C29" s="66"/>
      <c r="D29" s="66"/>
      <c r="E29" s="66"/>
      <c r="F29" s="66"/>
      <c r="G29" s="66"/>
      <c r="H29" s="158"/>
      <c r="I29" s="66"/>
      <c r="J29" s="66"/>
      <c r="K29" s="66"/>
      <c r="L29" s="66"/>
      <c r="M29" s="66"/>
      <c r="N29" s="66"/>
      <c r="O29" s="66"/>
    </row>
    <row r="30" spans="1:15" ht="17.25" customHeight="1">
      <c r="A30" s="66"/>
      <c r="B30" s="66"/>
      <c r="C30" s="66"/>
      <c r="D30" s="66"/>
      <c r="E30" s="66"/>
      <c r="F30" s="66"/>
      <c r="G30" s="66"/>
      <c r="H30" s="158"/>
      <c r="I30" s="66"/>
      <c r="J30" s="66"/>
      <c r="K30" s="66"/>
      <c r="L30" s="66"/>
      <c r="M30" s="66"/>
      <c r="N30" s="66"/>
      <c r="O30" s="66"/>
    </row>
    <row r="31" spans="1:15" ht="17.25" customHeight="1">
      <c r="A31" s="66"/>
      <c r="B31" s="66"/>
      <c r="C31" s="66"/>
      <c r="D31" s="66"/>
      <c r="E31" s="148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27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</sheetData>
  <sheetProtection password="CF42" sheet="1" objects="1" scenarios="1"/>
  <mergeCells count="14">
    <mergeCell ref="E24:G24"/>
    <mergeCell ref="K24:K25"/>
    <mergeCell ref="E25:G25"/>
    <mergeCell ref="K21:K23"/>
    <mergeCell ref="E21:G23"/>
    <mergeCell ref="H21:H23"/>
    <mergeCell ref="I21:I23"/>
    <mergeCell ref="J21:J23"/>
    <mergeCell ref="K14:K15"/>
    <mergeCell ref="B14:F15"/>
    <mergeCell ref="B16:F16"/>
    <mergeCell ref="B17:F17"/>
    <mergeCell ref="H14:J14"/>
    <mergeCell ref="G14:G15"/>
  </mergeCells>
  <printOptions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0" zoomScaleNormal="110" workbookViewId="0" topLeftCell="C1">
      <selection activeCell="P38" sqref="P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 Григорьевич</dc:creator>
  <cp:keywords/>
  <dc:description/>
  <cp:lastModifiedBy>Александр</cp:lastModifiedBy>
  <cp:lastPrinted>2006-01-29T16:15:44Z</cp:lastPrinted>
  <dcterms:created xsi:type="dcterms:W3CDTF">1999-04-03T15:53:04Z</dcterms:created>
  <dcterms:modified xsi:type="dcterms:W3CDTF">2021-09-13T19:01:39Z</dcterms:modified>
  <cp:category/>
  <cp:version/>
  <cp:contentType/>
  <cp:contentStatus/>
</cp:coreProperties>
</file>